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annah.greaves\Desktop\ENW\Regulatory Information\Environment Report\"/>
    </mc:Choice>
  </mc:AlternateContent>
  <workbookProtection workbookPassword="CD26" lockStructure="1"/>
  <bookViews>
    <workbookView xWindow="0" yWindow="0" windowWidth="25200" windowHeight="11985" tabRatio="601" firstSheet="3" activeTab="7"/>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Connect &amp; manage" sheetId="31" r:id="rId7"/>
    <sheet name="Workings Connect &amp; Manage" sheetId="32" r:id="rId8"/>
  </sheets>
  <calcPr calcId="152511" calcMode="manual"/>
</workbook>
</file>

<file path=xl/calcChain.xml><?xml version="1.0" encoding="utf-8"?>
<calcChain xmlns="http://schemas.openxmlformats.org/spreadsheetml/2006/main">
  <c r="E32" i="10" l="1"/>
  <c r="G6" i="20"/>
  <c r="BG5" i="20"/>
  <c r="BF5" i="20"/>
  <c r="BE5" i="20"/>
  <c r="BD5" i="20"/>
  <c r="BC5" i="20"/>
  <c r="BB5" i="20"/>
  <c r="BA5" i="20"/>
  <c r="AZ5" i="20"/>
  <c r="AY5" i="20"/>
  <c r="AX5" i="20"/>
  <c r="AW5" i="20"/>
  <c r="AV5" i="20"/>
  <c r="AU5" i="20"/>
  <c r="AT5" i="20"/>
  <c r="AS5" i="20"/>
  <c r="AR5" i="20"/>
  <c r="AQ5" i="20"/>
  <c r="AP5" i="20"/>
  <c r="AO5" i="20"/>
  <c r="AN5" i="20"/>
  <c r="AM5" i="20"/>
  <c r="AL5" i="20"/>
  <c r="AK5" i="20"/>
  <c r="AJ5" i="20"/>
  <c r="AI5" i="20"/>
  <c r="AH5" i="20"/>
  <c r="AG5" i="20"/>
  <c r="AF5" i="20"/>
  <c r="AE5" i="20"/>
  <c r="AD5" i="20"/>
  <c r="AC5" i="20"/>
  <c r="AB5" i="20"/>
  <c r="AA5" i="20"/>
  <c r="Z5" i="20"/>
  <c r="Y5" i="20"/>
  <c r="X5" i="20"/>
  <c r="W5" i="20"/>
  <c r="V5" i="20"/>
  <c r="U5" i="20"/>
  <c r="T5" i="20"/>
  <c r="S5" i="20"/>
  <c r="R5" i="20"/>
  <c r="Q5" i="20"/>
  <c r="P5" i="20"/>
  <c r="O5" i="20"/>
  <c r="N5" i="20"/>
  <c r="M5" i="20"/>
  <c r="L5" i="20"/>
  <c r="K5" i="20"/>
  <c r="J5" i="20"/>
  <c r="I5" i="20"/>
  <c r="H5" i="20"/>
  <c r="E13" i="31"/>
  <c r="G13" i="31" s="1"/>
  <c r="F13" i="31" l="1"/>
  <c r="L13" i="31"/>
  <c r="I13" i="31"/>
  <c r="H13" i="31"/>
  <c r="J13" i="31"/>
  <c r="K13" i="31"/>
  <c r="E7" i="10"/>
  <c r="F7" i="10" s="1"/>
  <c r="G7" i="10" l="1"/>
  <c r="G19" i="31" s="1"/>
  <c r="F19" i="31"/>
  <c r="K7" i="10"/>
  <c r="K19" i="31" s="1"/>
  <c r="I7" i="10"/>
  <c r="I19" i="31" s="1"/>
  <c r="J7" i="10"/>
  <c r="J19" i="31" s="1"/>
  <c r="L7" i="10"/>
  <c r="L19" i="31" s="1"/>
  <c r="H7" i="10"/>
  <c r="H19" i="31" s="1"/>
  <c r="E11" i="10"/>
  <c r="E15" i="31"/>
  <c r="E14" i="31"/>
  <c r="E16" i="31"/>
  <c r="E89" i="31"/>
  <c r="E31" i="10"/>
  <c r="E88" i="31" s="1"/>
  <c r="E10" i="10"/>
  <c r="E9" i="10"/>
  <c r="E8" i="10"/>
  <c r="E19" i="31"/>
  <c r="G11" i="20"/>
  <c r="G10" i="20"/>
  <c r="G9" i="20"/>
  <c r="G8" i="20"/>
  <c r="G7" i="20"/>
  <c r="BD67"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AW18" i="31"/>
  <c r="AV18" i="31"/>
  <c r="AV26" i="31" s="1"/>
  <c r="AU18" i="31"/>
  <c r="AU26" i="31" s="1"/>
  <c r="AT18" i="31"/>
  <c r="AT26" i="31" s="1"/>
  <c r="AS18" i="31"/>
  <c r="AS26" i="31" s="1"/>
  <c r="AR18" i="31"/>
  <c r="AR26" i="31" s="1"/>
  <c r="AQ18" i="31"/>
  <c r="AQ26" i="31" s="1"/>
  <c r="AP18" i="31"/>
  <c r="AO18" i="31"/>
  <c r="AN18" i="31"/>
  <c r="AN26" i="31" s="1"/>
  <c r="AM18" i="31"/>
  <c r="AM26" i="31" s="1"/>
  <c r="AL18" i="31"/>
  <c r="AL26" i="31" s="1"/>
  <c r="AK18" i="31"/>
  <c r="AK26" i="31" s="1"/>
  <c r="AJ18" i="31"/>
  <c r="AJ26" i="31" s="1"/>
  <c r="AI18" i="31"/>
  <c r="AI26" i="31" s="1"/>
  <c r="AH18" i="31"/>
  <c r="AG18" i="31"/>
  <c r="AF18" i="31"/>
  <c r="AF26" i="31" s="1"/>
  <c r="AE18" i="31"/>
  <c r="AE26" i="31" s="1"/>
  <c r="AD18" i="31"/>
  <c r="AD26" i="31" s="1"/>
  <c r="AC18" i="31"/>
  <c r="AC26" i="31" s="1"/>
  <c r="AB18" i="31"/>
  <c r="AB26" i="31" s="1"/>
  <c r="AA18" i="31"/>
  <c r="AA26" i="31" s="1"/>
  <c r="Z18" i="31"/>
  <c r="Y18" i="31"/>
  <c r="X18" i="31"/>
  <c r="X26" i="31" s="1"/>
  <c r="W18" i="31"/>
  <c r="W26" i="31" s="1"/>
  <c r="V18" i="31"/>
  <c r="V26" i="31" s="1"/>
  <c r="U18" i="31"/>
  <c r="U26" i="31" s="1"/>
  <c r="T18" i="31"/>
  <c r="T26" i="31" s="1"/>
  <c r="S18" i="31"/>
  <c r="S26" i="31" s="1"/>
  <c r="R18" i="31"/>
  <c r="Q18" i="31"/>
  <c r="P18" i="31"/>
  <c r="P26" i="31" s="1"/>
  <c r="O18" i="31"/>
  <c r="O26" i="31" s="1"/>
  <c r="N18" i="31"/>
  <c r="N26" i="31" s="1"/>
  <c r="M18" i="31"/>
  <c r="M26" i="31" s="1"/>
  <c r="BD72" i="31"/>
  <c r="G19" i="10"/>
  <c r="BD70" i="31"/>
  <c r="BD68" i="31"/>
  <c r="BD65" i="31"/>
  <c r="F19" i="10"/>
  <c r="I19" i="10"/>
  <c r="K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E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M87" i="31"/>
  <c r="D34" i="20"/>
  <c r="Q26" i="31" l="1"/>
  <c r="AG26" i="31"/>
  <c r="AO26" i="31"/>
  <c r="AW26" i="31"/>
  <c r="R26" i="31"/>
  <c r="Z26" i="31"/>
  <c r="AH26" i="31"/>
  <c r="AH28" i="31" s="1"/>
  <c r="AH29" i="31" s="1"/>
  <c r="AP26" i="31"/>
  <c r="AP28" i="31" s="1"/>
  <c r="AP29" i="31" s="1"/>
  <c r="L14" i="31"/>
  <c r="H14" i="31"/>
  <c r="I14" i="31"/>
  <c r="J14" i="31"/>
  <c r="F14" i="31"/>
  <c r="K14" i="31"/>
  <c r="G14" i="31"/>
  <c r="I8" i="10"/>
  <c r="I20" i="31" s="1"/>
  <c r="J8" i="10"/>
  <c r="J20" i="31" s="1"/>
  <c r="K8" i="10"/>
  <c r="K20" i="31" s="1"/>
  <c r="G8" i="10"/>
  <c r="G20" i="31" s="1"/>
  <c r="L8" i="10"/>
  <c r="L20" i="31" s="1"/>
  <c r="H8" i="10"/>
  <c r="H20" i="31" s="1"/>
  <c r="E23" i="31"/>
  <c r="F11" i="10"/>
  <c r="E21" i="31"/>
  <c r="I9" i="10"/>
  <c r="I21" i="31" s="1"/>
  <c r="J9" i="10"/>
  <c r="J21" i="31" s="1"/>
  <c r="F9" i="10"/>
  <c r="F21" i="31" s="1"/>
  <c r="K9" i="10"/>
  <c r="K21" i="31" s="1"/>
  <c r="G9" i="10"/>
  <c r="G21" i="31" s="1"/>
  <c r="L9" i="10"/>
  <c r="L21" i="31" s="1"/>
  <c r="H9" i="10"/>
  <c r="H21" i="31" s="1"/>
  <c r="K16" i="31"/>
  <c r="I16" i="31"/>
  <c r="J16" i="31"/>
  <c r="F16" i="31"/>
  <c r="G16" i="31"/>
  <c r="L16" i="31"/>
  <c r="H16" i="31"/>
  <c r="E22" i="31"/>
  <c r="I10" i="10"/>
  <c r="I22" i="31" s="1"/>
  <c r="K10" i="10"/>
  <c r="K22" i="31" s="1"/>
  <c r="H10" i="10"/>
  <c r="H22" i="31" s="1"/>
  <c r="J10" i="10"/>
  <c r="J22" i="31" s="1"/>
  <c r="F10" i="10"/>
  <c r="F22" i="31" s="1"/>
  <c r="G10" i="10"/>
  <c r="G22" i="31" s="1"/>
  <c r="L10" i="10"/>
  <c r="L22" i="31" s="1"/>
  <c r="I15" i="31"/>
  <c r="F15" i="31"/>
  <c r="K15" i="31"/>
  <c r="H15" i="31"/>
  <c r="J15" i="31"/>
  <c r="G15" i="31"/>
  <c r="L15" i="31"/>
  <c r="L18" i="31" s="1"/>
  <c r="E20" i="31"/>
  <c r="F8" i="10"/>
  <c r="F20" i="31" s="1"/>
  <c r="E18" i="31"/>
  <c r="AN30" i="10"/>
  <c r="BC87" i="31"/>
  <c r="BA87" i="31"/>
  <c r="D78" i="20"/>
  <c r="B31" i="20" s="1"/>
  <c r="BC30" i="10"/>
  <c r="BA30" i="10"/>
  <c r="AM30" i="10"/>
  <c r="AN87" i="31"/>
  <c r="E65" i="31"/>
  <c r="G65" i="31"/>
  <c r="I65" i="31"/>
  <c r="K65" i="31"/>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F65" i="31"/>
  <c r="H65" i="31"/>
  <c r="J65" i="31"/>
  <c r="L65" i="31"/>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N28" i="31"/>
  <c r="N29" i="31" s="1"/>
  <c r="P28" i="31"/>
  <c r="P29" i="31" s="1"/>
  <c r="R28" i="31"/>
  <c r="R29" i="31" s="1"/>
  <c r="T28" i="31"/>
  <c r="T29" i="31" s="1"/>
  <c r="V28" i="31"/>
  <c r="V29" i="31" s="1"/>
  <c r="X28" i="31"/>
  <c r="X29" i="31" s="1"/>
  <c r="Z28" i="31"/>
  <c r="Z29" i="31" s="1"/>
  <c r="AB28" i="31"/>
  <c r="AB29" i="31" s="1"/>
  <c r="AD28" i="31"/>
  <c r="AD29" i="31" s="1"/>
  <c r="AF28" i="31"/>
  <c r="AF29" i="31" s="1"/>
  <c r="AJ28" i="31"/>
  <c r="AJ29" i="31" s="1"/>
  <c r="AL28" i="31"/>
  <c r="AL29" i="31" s="1"/>
  <c r="AN28" i="31"/>
  <c r="AN29" i="31" s="1"/>
  <c r="AR28" i="31"/>
  <c r="AR29" i="31" s="1"/>
  <c r="AT28" i="31"/>
  <c r="AT29" i="31" s="1"/>
  <c r="AV28" i="31"/>
  <c r="AV29" i="31" s="1"/>
  <c r="M28" i="31"/>
  <c r="M29" i="31" s="1"/>
  <c r="O28" i="31"/>
  <c r="O29" i="31" s="1"/>
  <c r="Q28" i="31"/>
  <c r="Q29" i="31" s="1"/>
  <c r="S28" i="31"/>
  <c r="S29" i="31" s="1"/>
  <c r="U28" i="31"/>
  <c r="U29" i="31" s="1"/>
  <c r="W28" i="31"/>
  <c r="W29" i="31" s="1"/>
  <c r="Y28" i="31"/>
  <c r="Y29" i="31" s="1"/>
  <c r="AA28" i="31"/>
  <c r="AA29" i="31" s="1"/>
  <c r="AC28" i="31"/>
  <c r="AC29" i="31" s="1"/>
  <c r="AE28" i="31"/>
  <c r="AE29" i="31" s="1"/>
  <c r="AG28" i="31"/>
  <c r="AG29" i="31" s="1"/>
  <c r="AI28" i="31"/>
  <c r="AI29" i="31" s="1"/>
  <c r="AK28" i="31"/>
  <c r="AM28" i="31"/>
  <c r="AM29" i="31" s="1"/>
  <c r="AO28" i="31"/>
  <c r="AQ28" i="31"/>
  <c r="AQ29" i="31" s="1"/>
  <c r="AS28" i="31"/>
  <c r="AU28" i="31"/>
  <c r="AU29" i="31" s="1"/>
  <c r="AW28" i="31"/>
  <c r="K18" i="31" l="1"/>
  <c r="G11" i="10"/>
  <c r="F23" i="31"/>
  <c r="F25" i="31" s="1"/>
  <c r="I18" i="31"/>
  <c r="E25" i="31"/>
  <c r="E26" i="31" s="1"/>
  <c r="E28" i="31" s="1"/>
  <c r="E29" i="31" s="1"/>
  <c r="J18" i="31"/>
  <c r="G18" i="31"/>
  <c r="F18" i="31"/>
  <c r="H18" i="31"/>
  <c r="C9" i="31"/>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F26" i="31" l="1"/>
  <c r="F28" i="31" s="1"/>
  <c r="F29" i="31" s="1"/>
  <c r="AL31" i="31"/>
  <c r="V31" i="31"/>
  <c r="AY31" i="31"/>
  <c r="AI31" i="31"/>
  <c r="S31" i="31"/>
  <c r="AX31" i="31"/>
  <c r="AE31" i="31"/>
  <c r="AP31" i="31"/>
  <c r="Z31" i="31"/>
  <c r="J31" i="31"/>
  <c r="AM31" i="31"/>
  <c r="W31" i="31"/>
  <c r="G31" i="31"/>
  <c r="AU31" i="31"/>
  <c r="AT31" i="31"/>
  <c r="AD31" i="31"/>
  <c r="N31" i="31"/>
  <c r="AQ31" i="31"/>
  <c r="AA31" i="31"/>
  <c r="K31" i="31"/>
  <c r="AH31" i="31"/>
  <c r="R31" i="31"/>
  <c r="O31" i="31"/>
  <c r="G23" i="31"/>
  <c r="G25" i="31" s="1"/>
  <c r="G26" i="31" s="1"/>
  <c r="G28" i="31" s="1"/>
  <c r="H11" i="10"/>
  <c r="H12" i="10" s="1"/>
  <c r="I31" i="31"/>
  <c r="Q31" i="31"/>
  <c r="Y31" i="31"/>
  <c r="AG31" i="31"/>
  <c r="AO31" i="31"/>
  <c r="AW31" i="31"/>
  <c r="L31" i="31"/>
  <c r="T31" i="31"/>
  <c r="AB31" i="31"/>
  <c r="AJ31" i="31"/>
  <c r="AR31" i="31"/>
  <c r="E62" i="31"/>
  <c r="F61" i="31" s="1"/>
  <c r="M31" i="31"/>
  <c r="U31" i="31"/>
  <c r="AC31" i="31"/>
  <c r="AK31" i="31"/>
  <c r="AS31" i="31"/>
  <c r="H31" i="31"/>
  <c r="P31" i="31"/>
  <c r="X31" i="31"/>
  <c r="AF31" i="31"/>
  <c r="AN31" i="31"/>
  <c r="AV31" i="31"/>
  <c r="AG30" i="31"/>
  <c r="T30" i="31"/>
  <c r="L30" i="31"/>
  <c r="Q30" i="31"/>
  <c r="AW30" i="31"/>
  <c r="AJ30" i="31"/>
  <c r="Y30" i="31"/>
  <c r="AR30" i="31"/>
  <c r="I30" i="31"/>
  <c r="AO30" i="31"/>
  <c r="AB30" i="31"/>
  <c r="O30" i="31"/>
  <c r="AE30" i="31"/>
  <c r="AU30" i="31"/>
  <c r="R30" i="31"/>
  <c r="AH30" i="31"/>
  <c r="AX30" i="31"/>
  <c r="M30" i="31"/>
  <c r="U30" i="31"/>
  <c r="AC30" i="31"/>
  <c r="AK30" i="31"/>
  <c r="AS30" i="31"/>
  <c r="H30" i="31"/>
  <c r="P30" i="31"/>
  <c r="X30" i="31"/>
  <c r="AF30" i="31"/>
  <c r="AN30" i="31"/>
  <c r="AV30" i="31"/>
  <c r="G30" i="31"/>
  <c r="G60" i="31" s="1"/>
  <c r="W30" i="31"/>
  <c r="AM30" i="31"/>
  <c r="J30" i="31"/>
  <c r="Z30" i="31"/>
  <c r="AP30" i="31"/>
  <c r="K30" i="31"/>
  <c r="S30" i="31"/>
  <c r="AA30" i="31"/>
  <c r="AI30" i="31"/>
  <c r="AQ30" i="31"/>
  <c r="F30" i="31"/>
  <c r="F60" i="31" s="1"/>
  <c r="N30" i="31"/>
  <c r="V30" i="31"/>
  <c r="AD30" i="31"/>
  <c r="AL30" i="31"/>
  <c r="AT30" i="31"/>
  <c r="D41" i="20"/>
  <c r="F12" i="10"/>
  <c r="G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AO32" i="31" l="1"/>
  <c r="M32" i="31"/>
  <c r="AF32" i="31"/>
  <c r="AZ32" i="31"/>
  <c r="AW32" i="31"/>
  <c r="U32" i="31"/>
  <c r="AN32" i="31"/>
  <c r="L32" i="31"/>
  <c r="AC32" i="31"/>
  <c r="AV32" i="31"/>
  <c r="AG32" i="31"/>
  <c r="T32" i="31"/>
  <c r="AK32" i="31"/>
  <c r="I32" i="31"/>
  <c r="AB32" i="31"/>
  <c r="AS32" i="31"/>
  <c r="AR32" i="31"/>
  <c r="Q32" i="31"/>
  <c r="AJ32" i="31"/>
  <c r="H32" i="31"/>
  <c r="Y32" i="31"/>
  <c r="P32" i="31"/>
  <c r="X32" i="31"/>
  <c r="E63" i="31"/>
  <c r="E64" i="31" s="1"/>
  <c r="H23" i="31"/>
  <c r="H25" i="31" s="1"/>
  <c r="H26" i="31" s="1"/>
  <c r="H28" i="31" s="1"/>
  <c r="I11" i="10"/>
  <c r="G29" i="31"/>
  <c r="AT32" i="31"/>
  <c r="AD32" i="31"/>
  <c r="N32" i="31"/>
  <c r="AQ32" i="31"/>
  <c r="AA32" i="31"/>
  <c r="K32" i="31"/>
  <c r="AX32" i="31"/>
  <c r="AH32" i="31"/>
  <c r="R32" i="31"/>
  <c r="AU32" i="31"/>
  <c r="AE32" i="31"/>
  <c r="O32" i="31"/>
  <c r="AL32" i="31"/>
  <c r="V32" i="31"/>
  <c r="AY32" i="31"/>
  <c r="AI32" i="31"/>
  <c r="S32" i="31"/>
  <c r="AP32" i="31"/>
  <c r="Z32" i="31"/>
  <c r="J32" i="31"/>
  <c r="AM32" i="31"/>
  <c r="W32" i="31"/>
  <c r="H60" i="31"/>
  <c r="D4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H29" i="31" l="1"/>
  <c r="AF33" i="31"/>
  <c r="M33" i="31"/>
  <c r="AV33" i="31"/>
  <c r="AC33" i="31"/>
  <c r="P33" i="31"/>
  <c r="AS33" i="31"/>
  <c r="L33" i="31"/>
  <c r="AK33" i="31"/>
  <c r="AG33" i="31"/>
  <c r="AZ33" i="31"/>
  <c r="O33" i="31"/>
  <c r="AU33" i="31"/>
  <c r="AH33" i="31"/>
  <c r="S33" i="31"/>
  <c r="AY33" i="31"/>
  <c r="AL33" i="31"/>
  <c r="W33" i="31"/>
  <c r="N33" i="31"/>
  <c r="AO33" i="31"/>
  <c r="U33" i="31"/>
  <c r="AN33" i="31"/>
  <c r="Q33" i="31"/>
  <c r="AJ33" i="31"/>
  <c r="AM33" i="31"/>
  <c r="Z33" i="31"/>
  <c r="K33" i="31"/>
  <c r="AQ33" i="31"/>
  <c r="AD33" i="31"/>
  <c r="AP33" i="31"/>
  <c r="AT33" i="31"/>
  <c r="Y33" i="31"/>
  <c r="AR33" i="31"/>
  <c r="X33" i="31"/>
  <c r="T33" i="31"/>
  <c r="AE33" i="31"/>
  <c r="R33" i="31"/>
  <c r="AX33" i="31"/>
  <c r="AI33" i="31"/>
  <c r="V33" i="31"/>
  <c r="I33" i="31"/>
  <c r="I60" i="31" s="1"/>
  <c r="AB33" i="31"/>
  <c r="BA33" i="31"/>
  <c r="AW33" i="31"/>
  <c r="J33" i="31"/>
  <c r="AA33" i="31"/>
  <c r="J11" i="10"/>
  <c r="I23" i="31"/>
  <c r="I25" i="31" s="1"/>
  <c r="I26" i="31" s="1"/>
  <c r="I28" i="31" s="1"/>
  <c r="I12" i="10"/>
  <c r="D43" i="20"/>
  <c r="F30" i="10"/>
  <c r="F87" i="31"/>
  <c r="BC14" i="10"/>
  <c r="BC69" i="31"/>
  <c r="BC66" i="31"/>
  <c r="AY14" i="10"/>
  <c r="AY69" i="31"/>
  <c r="AY66" i="31"/>
  <c r="AW14" i="10"/>
  <c r="AW69" i="31"/>
  <c r="AW66" i="31"/>
  <c r="AW76" i="31" s="1"/>
  <c r="AU14" i="10"/>
  <c r="AU69" i="31"/>
  <c r="AU66" i="31"/>
  <c r="AS14" i="10"/>
  <c r="AS69" i="31"/>
  <c r="AS66" i="31"/>
  <c r="AQ14" i="10"/>
  <c r="AQ69" i="31"/>
  <c r="AQ66" i="31"/>
  <c r="AO14" i="10"/>
  <c r="AO69" i="31"/>
  <c r="AO66" i="31"/>
  <c r="AM14" i="10"/>
  <c r="AM69" i="31"/>
  <c r="AM66" i="31"/>
  <c r="AK69" i="31"/>
  <c r="AI69" i="31"/>
  <c r="AG69" i="31"/>
  <c r="AE69" i="31"/>
  <c r="AC69" i="31"/>
  <c r="AA69" i="31"/>
  <c r="Y69" i="31"/>
  <c r="W69" i="31"/>
  <c r="U69" i="31"/>
  <c r="S69" i="31"/>
  <c r="Q69" i="31"/>
  <c r="O69" i="31"/>
  <c r="M69" i="31"/>
  <c r="K69" i="31"/>
  <c r="I69" i="31"/>
  <c r="G69" i="31"/>
  <c r="E14" i="10"/>
  <c r="E69" i="31"/>
  <c r="E66" i="31"/>
  <c r="BA14" i="10"/>
  <c r="BA69" i="31"/>
  <c r="BA66" i="31"/>
  <c r="BD14" i="10"/>
  <c r="BD69" i="31"/>
  <c r="BD66" i="31"/>
  <c r="BD76" i="31" s="1"/>
  <c r="BB14" i="10"/>
  <c r="BB69" i="31"/>
  <c r="BB66" i="31"/>
  <c r="AZ14" i="10"/>
  <c r="AZ69" i="31"/>
  <c r="AZ66" i="31"/>
  <c r="AX14" i="10"/>
  <c r="AX69" i="31"/>
  <c r="AX66" i="31"/>
  <c r="AV14" i="10"/>
  <c r="AV69" i="31"/>
  <c r="AV66" i="31"/>
  <c r="AT14" i="10"/>
  <c r="AT69" i="31"/>
  <c r="AT66" i="31"/>
  <c r="AR14" i="10"/>
  <c r="AR69" i="31"/>
  <c r="AR66" i="31"/>
  <c r="AP14" i="10"/>
  <c r="AP69" i="31"/>
  <c r="AP66" i="31"/>
  <c r="AN14" i="10"/>
  <c r="AN69" i="31"/>
  <c r="AN66" i="31"/>
  <c r="AL69" i="31"/>
  <c r="AJ69" i="31"/>
  <c r="AH69" i="31"/>
  <c r="AF69" i="31"/>
  <c r="AD69" i="31"/>
  <c r="AB69" i="31"/>
  <c r="Z69" i="31"/>
  <c r="X69" i="31"/>
  <c r="V69" i="31"/>
  <c r="T69" i="31"/>
  <c r="R69" i="31"/>
  <c r="P69" i="31"/>
  <c r="N69" i="31"/>
  <c r="L69" i="31"/>
  <c r="J69" i="31"/>
  <c r="H69" i="31"/>
  <c r="F14" i="10"/>
  <c r="F69" i="31"/>
  <c r="F66" i="31"/>
  <c r="I62" i="31"/>
  <c r="J61" i="31" s="1"/>
  <c r="F63" i="31"/>
  <c r="F64" i="31" s="1"/>
  <c r="H63" i="31"/>
  <c r="G63" i="31"/>
  <c r="G64" i="31" s="1"/>
  <c r="AV76" i="31" l="1"/>
  <c r="AO76" i="31"/>
  <c r="K11" i="10"/>
  <c r="J23" i="31"/>
  <c r="J25" i="31" s="1"/>
  <c r="J26" i="31" s="1"/>
  <c r="J12" i="10"/>
  <c r="H64" i="31"/>
  <c r="I29" i="31"/>
  <c r="AV34" i="31"/>
  <c r="P34" i="31"/>
  <c r="AC34" i="31"/>
  <c r="X34" i="31"/>
  <c r="AK34" i="31"/>
  <c r="AF34" i="31"/>
  <c r="AS34" i="31"/>
  <c r="M34" i="31"/>
  <c r="AN34" i="31"/>
  <c r="BA34" i="31"/>
  <c r="U34" i="31"/>
  <c r="AM34" i="31"/>
  <c r="R34" i="31"/>
  <c r="AI34" i="31"/>
  <c r="V34" i="31"/>
  <c r="BB34" i="31"/>
  <c r="Q34" i="31"/>
  <c r="AW34" i="31"/>
  <c r="AJ34" i="31"/>
  <c r="O34" i="31"/>
  <c r="K34" i="31"/>
  <c r="L34" i="31"/>
  <c r="W34" i="31"/>
  <c r="AP34" i="31"/>
  <c r="AU34" i="31"/>
  <c r="AA34" i="31"/>
  <c r="N34" i="31"/>
  <c r="AT34" i="31"/>
  <c r="AO34" i="31"/>
  <c r="AB34" i="31"/>
  <c r="AH34" i="31"/>
  <c r="AQ34" i="31"/>
  <c r="Z34" i="31"/>
  <c r="AE34" i="31"/>
  <c r="AX34" i="31"/>
  <c r="S34" i="31"/>
  <c r="AY34" i="31"/>
  <c r="AL34" i="31"/>
  <c r="AG34" i="31"/>
  <c r="T34" i="31"/>
  <c r="AZ34" i="31"/>
  <c r="J34" i="31"/>
  <c r="J60" i="31" s="1"/>
  <c r="AD34" i="31"/>
  <c r="Y34" i="31"/>
  <c r="AR34" i="31"/>
  <c r="E76" i="31"/>
  <c r="E77" i="31" s="1"/>
  <c r="E80" i="31" s="1"/>
  <c r="E81" i="31" s="1"/>
  <c r="AR76" i="31"/>
  <c r="AZ76" i="31"/>
  <c r="AS76" i="31"/>
  <c r="AN76" i="31"/>
  <c r="BC76" i="31"/>
  <c r="D44" i="20"/>
  <c r="G87" i="31"/>
  <c r="G66" i="31" s="1"/>
  <c r="G76" i="31" s="1"/>
  <c r="G77" i="31" s="1"/>
  <c r="G80" i="31" s="1"/>
  <c r="G30" i="10"/>
  <c r="G14" i="10" s="1"/>
  <c r="F76" i="31"/>
  <c r="F77" i="31" s="1"/>
  <c r="F80" i="31" s="1"/>
  <c r="AP76" i="31"/>
  <c r="AT76" i="31"/>
  <c r="AX76" i="31"/>
  <c r="BB76" i="31"/>
  <c r="BA76" i="31"/>
  <c r="AM76" i="31"/>
  <c r="AQ76" i="31"/>
  <c r="AU76" i="31"/>
  <c r="AY76" i="31"/>
  <c r="I63" i="3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J28" i="31" l="1"/>
  <c r="I64" i="31"/>
  <c r="L11" i="10"/>
  <c r="K23" i="31"/>
  <c r="K25" i="31" s="1"/>
  <c r="K26" i="31" s="1"/>
  <c r="K28" i="31" s="1"/>
  <c r="K12" i="10"/>
  <c r="F81" i="31"/>
  <c r="G81" i="31" s="1"/>
  <c r="D45" i="20"/>
  <c r="H30" i="10"/>
  <c r="H14" i="10" s="1"/>
  <c r="H24" i="10" s="1"/>
  <c r="H87" i="31"/>
  <c r="H66" i="31" s="1"/>
  <c r="H76" i="31" s="1"/>
  <c r="H77" i="31" s="1"/>
  <c r="H80" i="31" s="1"/>
  <c r="F24" i="10"/>
  <c r="G24" i="10"/>
  <c r="AM24" i="10"/>
  <c r="AN24" i="10"/>
  <c r="AO24" i="10"/>
  <c r="AP24" i="10"/>
  <c r="AQ24" i="10"/>
  <c r="AR24" i="10"/>
  <c r="AS24" i="10"/>
  <c r="AT24" i="10"/>
  <c r="AU24" i="10"/>
  <c r="AV24" i="10"/>
  <c r="AW24" i="10"/>
  <c r="AX24" i="10"/>
  <c r="AY24" i="10"/>
  <c r="AZ24" i="10"/>
  <c r="BA24" i="10"/>
  <c r="BB24" i="10"/>
  <c r="BC24" i="10"/>
  <c r="BD24" i="10"/>
  <c r="E24" i="10"/>
  <c r="L23" i="31" l="1"/>
  <c r="L25" i="31" s="1"/>
  <c r="L26" i="31" s="1"/>
  <c r="L28" i="31" s="1"/>
  <c r="L12" i="10"/>
  <c r="AC35" i="31"/>
  <c r="AS35" i="31"/>
  <c r="BA35" i="31"/>
  <c r="AQ35" i="31"/>
  <c r="AT35" i="31"/>
  <c r="AG35" i="31"/>
  <c r="T35" i="31"/>
  <c r="AZ35" i="31"/>
  <c r="AL35" i="31"/>
  <c r="AM35" i="31"/>
  <c r="Z35" i="31"/>
  <c r="AK35" i="31"/>
  <c r="AY35" i="31"/>
  <c r="O35" i="31"/>
  <c r="P35" i="31"/>
  <c r="AV35" i="31"/>
  <c r="U35" i="31"/>
  <c r="AA35" i="31"/>
  <c r="AD35" i="31"/>
  <c r="Y35" i="31"/>
  <c r="L35" i="31"/>
  <c r="AR35" i="31"/>
  <c r="N35" i="31"/>
  <c r="AE35" i="31"/>
  <c r="R35" i="31"/>
  <c r="AX35" i="31"/>
  <c r="AO35" i="31"/>
  <c r="S35" i="31"/>
  <c r="AH35" i="31"/>
  <c r="M35" i="31"/>
  <c r="X35" i="31"/>
  <c r="K35" i="31"/>
  <c r="K60" i="31" s="1"/>
  <c r="V35" i="31"/>
  <c r="Q35" i="31"/>
  <c r="AW35" i="31"/>
  <c r="AJ35" i="31"/>
  <c r="AI35" i="31"/>
  <c r="W35" i="31"/>
  <c r="BC35" i="31"/>
  <c r="AP35" i="31"/>
  <c r="AF35" i="31"/>
  <c r="AN35" i="31"/>
  <c r="BB35" i="31"/>
  <c r="AB35" i="31"/>
  <c r="AU35" i="31"/>
  <c r="J62" i="31"/>
  <c r="K29" i="31"/>
  <c r="AR36" i="31"/>
  <c r="AB36" i="31"/>
  <c r="L36" i="31"/>
  <c r="AO36" i="31"/>
  <c r="Y36" i="31"/>
  <c r="AV36" i="31"/>
  <c r="AF36" i="31"/>
  <c r="P36" i="31"/>
  <c r="AS36" i="31"/>
  <c r="AC36" i="31"/>
  <c r="M36" i="31"/>
  <c r="AZ36" i="31"/>
  <c r="AJ36" i="31"/>
  <c r="T36" i="31"/>
  <c r="AW36" i="31"/>
  <c r="AG36" i="31"/>
  <c r="Q36" i="31"/>
  <c r="BD36" i="31"/>
  <c r="AN36" i="31"/>
  <c r="X36" i="31"/>
  <c r="BA36" i="31"/>
  <c r="AK36" i="31"/>
  <c r="U36" i="31"/>
  <c r="O36" i="31"/>
  <c r="AU36" i="31"/>
  <c r="AH36" i="31"/>
  <c r="AA36" i="31"/>
  <c r="N36" i="31"/>
  <c r="AT36" i="31"/>
  <c r="W36" i="31"/>
  <c r="V36" i="31"/>
  <c r="AM36" i="31"/>
  <c r="Z36" i="31"/>
  <c r="S36" i="31"/>
  <c r="AY36" i="31"/>
  <c r="AL36" i="31"/>
  <c r="AP36" i="31"/>
  <c r="BB36" i="31"/>
  <c r="AE36" i="31"/>
  <c r="R36" i="31"/>
  <c r="AX36" i="31"/>
  <c r="AQ36" i="31"/>
  <c r="AD36" i="31"/>
  <c r="BC36" i="31"/>
  <c r="AI36" i="31"/>
  <c r="J29" i="31"/>
  <c r="H81" i="31"/>
  <c r="D46" i="20"/>
  <c r="I87" i="31"/>
  <c r="I66" i="31" s="1"/>
  <c r="I76" i="31" s="1"/>
  <c r="I77" i="31" s="1"/>
  <c r="I80" i="31" s="1"/>
  <c r="I30" i="10"/>
  <c r="I14" i="10" s="1"/>
  <c r="I24" i="10" s="1"/>
  <c r="L29" i="31" l="1"/>
  <c r="AP37" i="31"/>
  <c r="Z37" i="31"/>
  <c r="BA37" i="31"/>
  <c r="AK37" i="31"/>
  <c r="U37" i="31"/>
  <c r="AY37" i="31"/>
  <c r="AV37" i="31"/>
  <c r="AV60" i="31" s="1"/>
  <c r="AF37" i="31"/>
  <c r="AF60" i="31" s="1"/>
  <c r="P37" i="31"/>
  <c r="AQ37" i="31"/>
  <c r="AA37" i="31"/>
  <c r="X37" i="31"/>
  <c r="X60" i="31" s="1"/>
  <c r="AX37" i="31"/>
  <c r="AX60" i="31" s="1"/>
  <c r="AH37" i="31"/>
  <c r="AH60" i="31" s="1"/>
  <c r="R37" i="31"/>
  <c r="AS37" i="31"/>
  <c r="AC37" i="31"/>
  <c r="AC60" i="31" s="1"/>
  <c r="M37" i="31"/>
  <c r="BD37" i="31"/>
  <c r="AN37" i="31"/>
  <c r="AI37" i="31"/>
  <c r="AI60" i="31" s="1"/>
  <c r="S37" i="31"/>
  <c r="S60" i="31" s="1"/>
  <c r="Q37" i="31"/>
  <c r="AW37" i="31"/>
  <c r="AW60" i="31" s="1"/>
  <c r="AL37" i="31"/>
  <c r="AM37" i="31"/>
  <c r="AM60" i="31" s="1"/>
  <c r="AB37" i="31"/>
  <c r="AT37" i="31"/>
  <c r="AT60" i="31" s="1"/>
  <c r="AO37" i="31"/>
  <c r="AO60" i="31" s="1"/>
  <c r="AD37" i="31"/>
  <c r="AD60" i="31" s="1"/>
  <c r="AE37" i="31"/>
  <c r="T37" i="31"/>
  <c r="T60" i="31" s="1"/>
  <c r="AZ37" i="31"/>
  <c r="O37" i="31"/>
  <c r="O60" i="31" s="1"/>
  <c r="AG37" i="31"/>
  <c r="V37" i="31"/>
  <c r="BB37" i="31"/>
  <c r="BB60" i="31" s="1"/>
  <c r="W37" i="31"/>
  <c r="W60" i="31" s="1"/>
  <c r="BC37" i="31"/>
  <c r="AR37" i="31"/>
  <c r="AR60" i="31" s="1"/>
  <c r="Y37" i="31"/>
  <c r="N37" i="31"/>
  <c r="N60" i="31" s="1"/>
  <c r="AU37" i="31"/>
  <c r="AU60" i="31" s="1"/>
  <c r="AJ37" i="31"/>
  <c r="AJ60" i="31" s="1"/>
  <c r="BC60" i="31"/>
  <c r="Z60" i="31"/>
  <c r="AB60" i="31"/>
  <c r="AP60" i="31"/>
  <c r="AE60" i="31"/>
  <c r="Y60" i="31"/>
  <c r="AK60" i="31"/>
  <c r="AZ60" i="31"/>
  <c r="AQ60" i="31"/>
  <c r="BD60" i="31"/>
  <c r="V60" i="31"/>
  <c r="R60" i="31"/>
  <c r="L60" i="31"/>
  <c r="U60" i="31"/>
  <c r="AY60" i="31"/>
  <c r="AL60" i="31"/>
  <c r="K61" i="31"/>
  <c r="K62" i="31" s="1"/>
  <c r="L61" i="31" s="1"/>
  <c r="J63" i="31"/>
  <c r="J64" i="31" s="1"/>
  <c r="P60" i="31"/>
  <c r="BA60" i="31"/>
  <c r="AN60" i="31"/>
  <c r="Q60" i="31"/>
  <c r="M60" i="31"/>
  <c r="AA60" i="31"/>
  <c r="AG60" i="31"/>
  <c r="AS60" i="31"/>
  <c r="I81" i="31"/>
  <c r="D47" i="20"/>
  <c r="J30" i="10"/>
  <c r="J14" i="10" s="1"/>
  <c r="J24" i="10" s="1"/>
  <c r="J87" i="31"/>
  <c r="J66" i="31" s="1"/>
  <c r="J76" i="31" s="1"/>
  <c r="J77" i="31" s="1"/>
  <c r="J80" i="31" s="1"/>
  <c r="K63" i="31" l="1"/>
  <c r="K64" i="31" s="1"/>
  <c r="L62" i="31"/>
  <c r="M61" i="31" s="1"/>
  <c r="M62" i="31" s="1"/>
  <c r="N61" i="31" s="1"/>
  <c r="J81" i="31"/>
  <c r="K87" i="31"/>
  <c r="K66" i="31" s="1"/>
  <c r="K76" i="31" s="1"/>
  <c r="K77" i="31" s="1"/>
  <c r="K80" i="31" s="1"/>
  <c r="K30" i="10"/>
  <c r="K14" i="10" s="1"/>
  <c r="K24" i="10" s="1"/>
  <c r="D48" i="20"/>
  <c r="N62" i="31"/>
  <c r="O61" i="31" s="1"/>
  <c r="L63" i="31" l="1"/>
  <c r="L64" i="31" s="1"/>
  <c r="M63" i="31"/>
  <c r="M64" i="31" s="1"/>
  <c r="K81" i="31"/>
  <c r="D49" i="20"/>
  <c r="L30" i="10"/>
  <c r="L14" i="10" s="1"/>
  <c r="L24" i="10" s="1"/>
  <c r="L87" i="31"/>
  <c r="L66" i="31" s="1"/>
  <c r="L76" i="31" s="1"/>
  <c r="L77" i="31" s="1"/>
  <c r="L80" i="31" s="1"/>
  <c r="L81" i="31" s="1"/>
  <c r="O62" i="31"/>
  <c r="P61" i="31" s="1"/>
  <c r="N63" i="31"/>
  <c r="N64" i="31" s="1"/>
  <c r="D50" i="20" l="1"/>
  <c r="M87" i="31"/>
  <c r="M66" i="31" s="1"/>
  <c r="M76" i="31" s="1"/>
  <c r="M77" i="31" s="1"/>
  <c r="M80" i="31" s="1"/>
  <c r="M81" i="31" s="1"/>
  <c r="M30" i="10"/>
  <c r="M14" i="10" s="1"/>
  <c r="M24" i="10" s="1"/>
  <c r="P62" i="31"/>
  <c r="Q61" i="31" s="1"/>
  <c r="O63" i="31"/>
  <c r="O64" i="31" s="1"/>
  <c r="D51" i="20" l="1"/>
  <c r="N30" i="10"/>
  <c r="N14" i="10" s="1"/>
  <c r="N24" i="10" s="1"/>
  <c r="N87" i="31"/>
  <c r="N66" i="31" s="1"/>
  <c r="N76" i="31" s="1"/>
  <c r="N77" i="31" s="1"/>
  <c r="N80" i="31" s="1"/>
  <c r="N81" i="31" s="1"/>
  <c r="Q62" i="31"/>
  <c r="R61" i="31" s="1"/>
  <c r="P63" i="31"/>
  <c r="P64" i="31" s="1"/>
  <c r="O87" i="31" l="1"/>
  <c r="O66" i="31" s="1"/>
  <c r="O76" i="31" s="1"/>
  <c r="O77" i="31" s="1"/>
  <c r="O80" i="31" s="1"/>
  <c r="O81" i="31" s="1"/>
  <c r="O30" i="10"/>
  <c r="O14" i="10" s="1"/>
  <c r="O24" i="10" s="1"/>
  <c r="D52" i="20"/>
  <c r="R62" i="31"/>
  <c r="S61" i="31" s="1"/>
  <c r="Q63" i="31"/>
  <c r="Q64" i="31" s="1"/>
  <c r="P30" i="10" l="1"/>
  <c r="P14" i="10" s="1"/>
  <c r="P24" i="10" s="1"/>
  <c r="P87" i="31"/>
  <c r="P66" i="31" s="1"/>
  <c r="P76" i="31" s="1"/>
  <c r="P77" i="31" s="1"/>
  <c r="P80" i="31" s="1"/>
  <c r="P81" i="31" s="1"/>
  <c r="D53" i="20"/>
  <c r="S62" i="31"/>
  <c r="T61" i="31" s="1"/>
  <c r="R63" i="31"/>
  <c r="R64" i="31" s="1"/>
  <c r="Q87" i="31" l="1"/>
  <c r="Q66" i="31" s="1"/>
  <c r="Q76" i="31" s="1"/>
  <c r="Q77" i="31" s="1"/>
  <c r="Q80" i="31" s="1"/>
  <c r="Q81" i="31" s="1"/>
  <c r="Q30" i="10"/>
  <c r="Q14" i="10" s="1"/>
  <c r="Q24" i="10" s="1"/>
  <c r="D54" i="20"/>
  <c r="T62" i="31"/>
  <c r="U61" i="31" s="1"/>
  <c r="S63" i="31"/>
  <c r="S64" i="31" s="1"/>
  <c r="R30" i="10" l="1"/>
  <c r="R14" i="10" s="1"/>
  <c r="R24" i="10" s="1"/>
  <c r="R87" i="31"/>
  <c r="R66" i="31" s="1"/>
  <c r="R76" i="31" s="1"/>
  <c r="R77" i="31" s="1"/>
  <c r="R80" i="31" s="1"/>
  <c r="R81" i="31" s="1"/>
  <c r="D55" i="20"/>
  <c r="U62" i="31"/>
  <c r="V61" i="31" s="1"/>
  <c r="T63" i="31"/>
  <c r="T64" i="31" s="1"/>
  <c r="S87" i="31" l="1"/>
  <c r="S66" i="31" s="1"/>
  <c r="S76" i="31" s="1"/>
  <c r="S77" i="31" s="1"/>
  <c r="S80" i="31" s="1"/>
  <c r="S81" i="31" s="1"/>
  <c r="S30" i="10"/>
  <c r="S14" i="10" s="1"/>
  <c r="S24" i="10" s="1"/>
  <c r="D56" i="20"/>
  <c r="V62" i="31"/>
  <c r="W61" i="31" s="1"/>
  <c r="U63" i="31"/>
  <c r="U64" i="31" s="1"/>
  <c r="T30" i="10" l="1"/>
  <c r="T14" i="10" s="1"/>
  <c r="T24" i="10" s="1"/>
  <c r="T87" i="31"/>
  <c r="T66" i="31" s="1"/>
  <c r="T76" i="31" s="1"/>
  <c r="T77" i="31" s="1"/>
  <c r="T80" i="31" s="1"/>
  <c r="T81" i="31" s="1"/>
  <c r="D57" i="20"/>
  <c r="W62" i="31"/>
  <c r="X61" i="31" s="1"/>
  <c r="V63" i="31"/>
  <c r="V64" i="31" s="1"/>
  <c r="U87" i="31" l="1"/>
  <c r="U66" i="31" s="1"/>
  <c r="U76" i="31" s="1"/>
  <c r="U77" i="31" s="1"/>
  <c r="U80" i="31" s="1"/>
  <c r="U81" i="31" s="1"/>
  <c r="U30" i="10"/>
  <c r="U14" i="10" s="1"/>
  <c r="U24" i="10" s="1"/>
  <c r="D58" i="20"/>
  <c r="X62" i="31"/>
  <c r="Y61" i="31" s="1"/>
  <c r="W63" i="31"/>
  <c r="W64" i="31" s="1"/>
  <c r="D59" i="20" l="1"/>
  <c r="V30" i="10"/>
  <c r="V14" i="10" s="1"/>
  <c r="V24" i="10" s="1"/>
  <c r="V87" i="31"/>
  <c r="V66" i="31" s="1"/>
  <c r="V76" i="31" s="1"/>
  <c r="V77" i="31" s="1"/>
  <c r="V80" i="31" s="1"/>
  <c r="V81" i="31" s="1"/>
  <c r="Y62" i="31"/>
  <c r="Z61" i="31" s="1"/>
  <c r="X63" i="31"/>
  <c r="X64" i="31" s="1"/>
  <c r="D60" i="20" l="1"/>
  <c r="W87" i="31"/>
  <c r="W66" i="31" s="1"/>
  <c r="W76" i="31" s="1"/>
  <c r="W77" i="31" s="1"/>
  <c r="W80" i="31" s="1"/>
  <c r="W81" i="31" s="1"/>
  <c r="W30" i="10"/>
  <c r="W14" i="10" s="1"/>
  <c r="W24" i="10" s="1"/>
  <c r="Z62" i="31"/>
  <c r="AA61" i="31" s="1"/>
  <c r="Y63" i="31"/>
  <c r="Y64" i="31" s="1"/>
  <c r="D61" i="20" l="1"/>
  <c r="X30" i="10"/>
  <c r="X14" i="10" s="1"/>
  <c r="X24" i="10" s="1"/>
  <c r="X87" i="31"/>
  <c r="X66" i="31" s="1"/>
  <c r="X76" i="31" s="1"/>
  <c r="X77" i="31" s="1"/>
  <c r="X80" i="31" s="1"/>
  <c r="X81" i="31" s="1"/>
  <c r="AA62" i="31"/>
  <c r="AB61" i="31" s="1"/>
  <c r="Z63" i="31"/>
  <c r="Z64" i="31" s="1"/>
  <c r="D62" i="20" l="1"/>
  <c r="Y87" i="31"/>
  <c r="Y66" i="31" s="1"/>
  <c r="Y76" i="31" s="1"/>
  <c r="Y77" i="31" s="1"/>
  <c r="Y80" i="31" s="1"/>
  <c r="Y81" i="31" s="1"/>
  <c r="Y30" i="10"/>
  <c r="Y14" i="10" s="1"/>
  <c r="Y24" i="10" s="1"/>
  <c r="AB62" i="31"/>
  <c r="AC61" i="31" s="1"/>
  <c r="AA63" i="31"/>
  <c r="AA64" i="31" s="1"/>
  <c r="D63" i="20" l="1"/>
  <c r="Z30" i="10"/>
  <c r="Z14" i="10" s="1"/>
  <c r="Z24" i="10" s="1"/>
  <c r="Z87" i="31"/>
  <c r="Z66" i="31" s="1"/>
  <c r="Z76" i="31" s="1"/>
  <c r="Z77" i="31" s="1"/>
  <c r="Z80" i="31" s="1"/>
  <c r="Z81" i="31" s="1"/>
  <c r="AC62" i="31"/>
  <c r="AD61" i="31" s="1"/>
  <c r="AB63" i="31"/>
  <c r="AB64" i="31" s="1"/>
  <c r="D64" i="20" l="1"/>
  <c r="AA87" i="31"/>
  <c r="AA66" i="31" s="1"/>
  <c r="AA76" i="31" s="1"/>
  <c r="AA77" i="31" s="1"/>
  <c r="AA80" i="31" s="1"/>
  <c r="AA81" i="31" s="1"/>
  <c r="C4" i="31" s="1"/>
  <c r="G28" i="29" s="1"/>
  <c r="AA30" i="10"/>
  <c r="AA14" i="10" s="1"/>
  <c r="AA24" i="10" s="1"/>
  <c r="AC63" i="31"/>
  <c r="AC64" i="31" s="1"/>
  <c r="AD62" i="31"/>
  <c r="AE61" i="31" s="1"/>
  <c r="D65" i="20" l="1"/>
  <c r="AB30" i="10"/>
  <c r="AB14" i="10" s="1"/>
  <c r="AB24" i="10" s="1"/>
  <c r="AB87" i="31"/>
  <c r="AB66" i="31" s="1"/>
  <c r="AB76" i="31" s="1"/>
  <c r="AB77" i="31" s="1"/>
  <c r="AB80" i="31" s="1"/>
  <c r="AB81" i="31" s="1"/>
  <c r="AE62" i="31"/>
  <c r="AF61" i="31" s="1"/>
  <c r="AD63" i="31"/>
  <c r="AD64" i="31" s="1"/>
  <c r="D66" i="20" l="1"/>
  <c r="AC87" i="31"/>
  <c r="AC66" i="31" s="1"/>
  <c r="AC76" i="31" s="1"/>
  <c r="AC77" i="31" s="1"/>
  <c r="AC80" i="31" s="1"/>
  <c r="AC81" i="31" s="1"/>
  <c r="AC30" i="10"/>
  <c r="AC14" i="10" s="1"/>
  <c r="AC24" i="10" s="1"/>
  <c r="AF62" i="31"/>
  <c r="AG61" i="31" s="1"/>
  <c r="AE63" i="31"/>
  <c r="AE64" i="31" s="1"/>
  <c r="D67" i="20" l="1"/>
  <c r="AD30" i="10"/>
  <c r="AD14" i="10" s="1"/>
  <c r="AD24" i="10" s="1"/>
  <c r="AD87" i="31"/>
  <c r="AD66" i="31" s="1"/>
  <c r="AD76" i="31" s="1"/>
  <c r="AD77" i="31" s="1"/>
  <c r="AD80" i="31" s="1"/>
  <c r="AD81" i="31" s="1"/>
  <c r="AG62" i="31"/>
  <c r="AH61" i="31" s="1"/>
  <c r="AF63" i="31"/>
  <c r="AF64" i="31" s="1"/>
  <c r="D68" i="20" l="1"/>
  <c r="AE87" i="31"/>
  <c r="AE66" i="31" s="1"/>
  <c r="AE76" i="31" s="1"/>
  <c r="AE77" i="31" s="1"/>
  <c r="AE80" i="31" s="1"/>
  <c r="AE81" i="31" s="1"/>
  <c r="AE30" i="10"/>
  <c r="AE14" i="10" s="1"/>
  <c r="AE24" i="10" s="1"/>
  <c r="AH62" i="31"/>
  <c r="AI61" i="31" s="1"/>
  <c r="AG63" i="31"/>
  <c r="AG64" i="31" s="1"/>
  <c r="D69" i="20" l="1"/>
  <c r="AF30" i="10"/>
  <c r="AF14" i="10" s="1"/>
  <c r="AF24" i="10" s="1"/>
  <c r="AF87" i="31"/>
  <c r="AF66" i="31" s="1"/>
  <c r="AF76" i="31" s="1"/>
  <c r="AF77" i="31" s="1"/>
  <c r="AF80" i="31" s="1"/>
  <c r="AF81" i="31" s="1"/>
  <c r="AI62" i="31"/>
  <c r="AJ61" i="31" s="1"/>
  <c r="AH63" i="31"/>
  <c r="AH64" i="31" s="1"/>
  <c r="D70" i="20" l="1"/>
  <c r="AG87" i="31"/>
  <c r="AG66" i="31" s="1"/>
  <c r="AG76" i="31" s="1"/>
  <c r="AG77" i="31" s="1"/>
  <c r="AG80" i="31" s="1"/>
  <c r="AG81" i="31" s="1"/>
  <c r="AG30" i="10"/>
  <c r="AG14" i="10" s="1"/>
  <c r="AG24" i="10" s="1"/>
  <c r="AJ62" i="31"/>
  <c r="AK61" i="31" s="1"/>
  <c r="AI63" i="31"/>
  <c r="AI64" i="31" s="1"/>
  <c r="D71" i="20" l="1"/>
  <c r="AH30" i="10"/>
  <c r="AH14" i="10" s="1"/>
  <c r="AH24" i="10" s="1"/>
  <c r="AH87" i="31"/>
  <c r="AH66" i="31" s="1"/>
  <c r="AH76" i="31" s="1"/>
  <c r="AH77" i="31" s="1"/>
  <c r="AH80" i="31" s="1"/>
  <c r="AH81" i="31" s="1"/>
  <c r="AK62" i="31"/>
  <c r="AL61" i="31" s="1"/>
  <c r="AJ63" i="31"/>
  <c r="AJ64" i="31" s="1"/>
  <c r="D72" i="20" l="1"/>
  <c r="AI87" i="31"/>
  <c r="AI66" i="31" s="1"/>
  <c r="AI76" i="31" s="1"/>
  <c r="AI77" i="31" s="1"/>
  <c r="AI80" i="31" s="1"/>
  <c r="AI81" i="31" s="1"/>
  <c r="C5" i="31" s="1"/>
  <c r="H28" i="29" s="1"/>
  <c r="AI30" i="10"/>
  <c r="AI14" i="10" s="1"/>
  <c r="AI24" i="10" s="1"/>
  <c r="AK63" i="31"/>
  <c r="AK64" i="31" s="1"/>
  <c r="AL62" i="31"/>
  <c r="AM61" i="31" s="1"/>
  <c r="D73" i="20" l="1"/>
  <c r="AJ30" i="10"/>
  <c r="AJ14" i="10" s="1"/>
  <c r="AJ24" i="10" s="1"/>
  <c r="AJ87" i="31"/>
  <c r="AJ66" i="31" s="1"/>
  <c r="AJ76" i="31" s="1"/>
  <c r="AJ77" i="31" s="1"/>
  <c r="AJ80" i="31" s="1"/>
  <c r="AJ81" i="31" s="1"/>
  <c r="AM62" i="31"/>
  <c r="AN61" i="31" s="1"/>
  <c r="AL63" i="31"/>
  <c r="AL64" i="31" s="1"/>
  <c r="D75" i="20" l="1"/>
  <c r="AK87" i="31"/>
  <c r="AK66" i="31" s="1"/>
  <c r="AK76" i="31" s="1"/>
  <c r="AK77" i="31" s="1"/>
  <c r="AK80" i="31" s="1"/>
  <c r="AK81" i="31" s="1"/>
  <c r="AK30" i="10"/>
  <c r="AK14" i="10" s="1"/>
  <c r="AK24" i="10" s="1"/>
  <c r="AN62" i="31"/>
  <c r="AO61" i="31" s="1"/>
  <c r="AM63" i="31"/>
  <c r="AM64" i="31" s="1"/>
  <c r="AM77" i="31" s="1"/>
  <c r="AM80" i="31" s="1"/>
  <c r="AL30" i="10" l="1"/>
  <c r="AL14" i="10" s="1"/>
  <c r="AL24" i="10" s="1"/>
  <c r="AL87" i="31"/>
  <c r="AL66" i="31" s="1"/>
  <c r="AL76" i="31" s="1"/>
  <c r="AL77" i="31" s="1"/>
  <c r="AL80" i="31" s="1"/>
  <c r="AL81" i="31" s="1"/>
  <c r="AM81" i="31" s="1"/>
  <c r="AO62" i="31"/>
  <c r="AP61" i="31" s="1"/>
  <c r="AN63" i="31"/>
  <c r="AN64" i="31" s="1"/>
  <c r="AN77" i="31" s="1"/>
  <c r="AN80" i="31" s="1"/>
  <c r="AN81" i="31" l="1"/>
  <c r="AP62" i="31"/>
  <c r="AQ61" i="31" s="1"/>
  <c r="AO63" i="31"/>
  <c r="AO64" i="31" s="1"/>
  <c r="AO77" i="31" s="1"/>
  <c r="AO80" i="31" s="1"/>
  <c r="AO81" i="31" l="1"/>
  <c r="AQ62" i="31"/>
  <c r="AR61" i="31" s="1"/>
  <c r="AP63" i="31"/>
  <c r="AP64" i="31" s="1"/>
  <c r="AP77" i="31" s="1"/>
  <c r="AP80" i="31" s="1"/>
  <c r="AP81" i="31" l="1"/>
  <c r="AR62" i="31"/>
  <c r="AS61" i="31" s="1"/>
  <c r="AQ63" i="31"/>
  <c r="AQ64" i="31" s="1"/>
  <c r="AQ77" i="31" s="1"/>
  <c r="AQ80" i="31" s="1"/>
  <c r="AQ81" i="31" l="1"/>
  <c r="C6" i="31" s="1"/>
  <c r="I28" i="29" s="1"/>
  <c r="AS62" i="31"/>
  <c r="AT61" i="31" s="1"/>
  <c r="AR63" i="31"/>
  <c r="AR64" i="31" s="1"/>
  <c r="AR77" i="31" s="1"/>
  <c r="AR80" i="31" s="1"/>
  <c r="AR81" i="31" l="1"/>
  <c r="AS63" i="31"/>
  <c r="AS64" i="31" s="1"/>
  <c r="AS77" i="31" s="1"/>
  <c r="AS80" i="31" s="1"/>
  <c r="AT62" i="31"/>
  <c r="AU61" i="31" s="1"/>
  <c r="AS81" i="31" l="1"/>
  <c r="AU62" i="31"/>
  <c r="AV61" i="31" s="1"/>
  <c r="AT63" i="31"/>
  <c r="AT64" i="31" s="1"/>
  <c r="AT77" i="31" s="1"/>
  <c r="AT80" i="31" s="1"/>
  <c r="AT81" i="31" l="1"/>
  <c r="AV62" i="31"/>
  <c r="AW61" i="31" s="1"/>
  <c r="AU63" i="31"/>
  <c r="AU64" i="31" s="1"/>
  <c r="AU77" i="31" s="1"/>
  <c r="AU80" i="31" s="1"/>
  <c r="AU81" i="31" l="1"/>
  <c r="AW62" i="31"/>
  <c r="AX61" i="31" s="1"/>
  <c r="AV63" i="31"/>
  <c r="AV64" i="31" s="1"/>
  <c r="AV77" i="31" s="1"/>
  <c r="AV80" i="31" s="1"/>
  <c r="AV81" i="31" l="1"/>
  <c r="AX62" i="31"/>
  <c r="AY61" i="31" s="1"/>
  <c r="AW63" i="31"/>
  <c r="AW64" i="31" s="1"/>
  <c r="AW77" i="31" s="1"/>
  <c r="AW80" i="31" s="1"/>
  <c r="AW81" i="31" l="1"/>
  <c r="AY62" i="31"/>
  <c r="AZ61" i="31" s="1"/>
  <c r="AX63" i="31"/>
  <c r="AX64" i="31" s="1"/>
  <c r="AX77" i="31" s="1"/>
  <c r="AX80" i="31" s="1"/>
  <c r="AX81" i="31" l="1"/>
  <c r="AZ62" i="31"/>
  <c r="BA61" i="31" s="1"/>
  <c r="AY63" i="31"/>
  <c r="AY64" i="31" s="1"/>
  <c r="AY77" i="31" s="1"/>
  <c r="AY80" i="31" s="1"/>
  <c r="AY81" i="31" l="1"/>
  <c r="BA62" i="31"/>
  <c r="BB61" i="31" s="1"/>
  <c r="AZ63" i="31"/>
  <c r="AZ64" i="31" s="1"/>
  <c r="AZ77" i="31" s="1"/>
  <c r="AZ80" i="31" s="1"/>
  <c r="AZ81" i="31" l="1"/>
  <c r="BB62" i="31"/>
  <c r="BC61" i="31" s="1"/>
  <c r="BA63" i="31"/>
  <c r="BA64" i="31" s="1"/>
  <c r="BA77" i="31" s="1"/>
  <c r="BA80" i="31" s="1"/>
  <c r="BA81" i="31" l="1"/>
  <c r="BC62" i="31"/>
  <c r="BD61" i="31" s="1"/>
  <c r="BB63" i="31"/>
  <c r="BB64" i="31" s="1"/>
  <c r="BB77" i="31" s="1"/>
  <c r="BB80" i="31" s="1"/>
  <c r="BB81" i="31" l="1"/>
  <c r="BD62" i="31"/>
  <c r="BD63" i="31" s="1"/>
  <c r="BD64" i="31" s="1"/>
  <c r="BD77" i="31" s="1"/>
  <c r="BD80" i="31" s="1"/>
  <c r="BC63" i="31"/>
  <c r="BC64" i="31" s="1"/>
  <c r="BC77" i="31" s="1"/>
  <c r="BC80" i="31" s="1"/>
  <c r="BC81" i="31" l="1"/>
  <c r="BD81" i="31" s="1"/>
  <c r="C7" i="31" s="1"/>
  <c r="J28" i="29" s="1"/>
</calcChain>
</file>

<file path=xl/sharedStrings.xml><?xml version="1.0" encoding="utf-8"?>
<sst xmlns="http://schemas.openxmlformats.org/spreadsheetml/2006/main" count="608" uniqueCount="382">
  <si>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</si>
  <si>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</si>
  <si>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</si>
  <si>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</si>
  <si>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</si>
  <si>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</si>
  <si>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</si>
  <si>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</si>
  <si>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</si>
  <si>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</si>
  <si>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</si>
  <si>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</si>
  <si>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</si>
  <si>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</si>
  <si>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</si>
  <si>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</si>
  <si>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</si>
  <si>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</si>
  <si>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</si>
  <si>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</si>
  <si>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</si>
  <si>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</si>
  <si>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</si>
  <si>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</si>
  <si>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</si>
  <si>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</si>
  <si>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</si>
  <si>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</si>
  <si>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</si>
  <si>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</si>
  <si>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</si>
  <si>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Spend area (from Table C1) (relevant only to adopted option)</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</si>
  <si>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</si>
  <si>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</si>
  <si>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</si>
  <si>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</si>
  <si>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</si>
  <si>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</si>
  <si>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</si>
  <si>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</si>
  <si>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</si>
  <si>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</si>
  <si>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</si>
  <si>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</si>
  <si>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</si>
  <si>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</si>
  <si>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</si>
  <si>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</si>
  <si>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</si>
  <si>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 xml:space="preserve">Purpose of CBA: describe the stated aim of the investment decision </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</si>
  <si>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</si>
  <si>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</si>
  <si>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</si>
  <si>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</si>
  <si>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</si>
  <si>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</si>
  <si>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</si>
  <si>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</si>
  <si>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</si>
  <si>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</si>
  <si>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</si>
  <si>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</si>
  <si>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</si>
  <si>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</si>
  <si>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</si>
  <si>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</si>
  <si>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</si>
  <si>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</si>
  <si>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</si>
  <si>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</si>
  <si>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</si>
  <si>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</si>
  <si>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</si>
  <si>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</si>
  <si>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</si>
  <si>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</si>
  <si>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</si>
  <si>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</si>
  <si>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</si>
  <si>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</si>
  <si>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</si>
  <si>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</si>
  <si>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</si>
  <si>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</si>
  <si>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</si>
  <si>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</si>
  <si>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</si>
  <si>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</si>
  <si>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</si>
  <si>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</si>
  <si>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</si>
  <si>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</si>
  <si>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</si>
  <si>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</si>
  <si>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</si>
  <si>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</si>
  <si>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</si>
  <si>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</si>
  <si>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</si>
  <si>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</si>
  <si>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</si>
  <si>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</si>
  <si>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</si>
  <si>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</si>
  <si>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</si>
  <si>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</si>
  <si>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</si>
  <si>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</si>
  <si>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</si>
  <si>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</si>
  <si>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</si>
  <si>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</si>
  <si>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</si>
  <si>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</si>
  <si>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</si>
  <si>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</si>
  <si>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</si>
  <si>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</si>
  <si>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</si>
  <si>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</si>
  <si>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</si>
  <si>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</si>
  <si>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</si>
  <si>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</si>
  <si>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</si>
  <si>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</si>
  <si>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</si>
  <si>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</si>
  <si>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</si>
  <si>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</si>
  <si>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</si>
  <si>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</si>
  <si>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</si>
  <si>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</si>
  <si>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</si>
  <si>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</si>
  <si>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</si>
  <si>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</si>
  <si>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</si>
  <si>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</si>
  <si>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</si>
  <si>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</si>
  <si>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</si>
  <si>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</si>
  <si>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</si>
  <si>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</si>
  <si>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</si>
  <si>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</si>
  <si>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</si>
  <si>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</si>
  <si>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</si>
  <si>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</si>
  <si>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</si>
  <si>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</si>
  <si>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</si>
  <si>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</si>
  <si>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</si>
  <si>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</si>
  <si>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</si>
  <si>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</si>
  <si>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</si>
  <si>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</si>
  <si>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</si>
  <si>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</si>
  <si>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</si>
  <si>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</si>
  <si>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</si>
  <si>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</si>
  <si>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</si>
  <si>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</si>
  <si>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</si>
  <si>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</si>
  <si>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</si>
  <si>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</si>
  <si>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</si>
  <si>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</si>
  <si>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</si>
  <si>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</si>
  <si>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</si>
  <si>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</si>
  <si>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</si>
  <si>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</si>
  <si>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</si>
  <si>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</si>
  <si>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</si>
  <si>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</si>
  <si>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</si>
  <si>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</si>
  <si>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</si>
  <si>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</si>
  <si>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</si>
  <si>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</si>
  <si>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</si>
  <si>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</si>
  <si>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</si>
  <si>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</si>
  <si>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</si>
  <si>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</si>
  <si>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</si>
  <si>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</si>
  <si>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</si>
  <si>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</si>
  <si>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</si>
  <si>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</si>
  <si>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</si>
  <si>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</si>
  <si>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</si>
  <si>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</si>
  <si>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</si>
  <si>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</si>
  <si>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</si>
  <si>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</si>
  <si>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</si>
  <si>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</si>
  <si>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</si>
  <si>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</si>
  <si>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</si>
  <si>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</si>
  <si>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</si>
  <si>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</si>
  <si>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</si>
  <si>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</si>
  <si>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</si>
  <si>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</si>
  <si>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</si>
  <si>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</si>
  <si>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</si>
  <si>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</si>
  <si>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</si>
  <si>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</si>
  <si>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</si>
  <si>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</si>
  <si>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</si>
  <si>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</si>
  <si>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</si>
  <si>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</si>
  <si>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</si>
  <si>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</si>
  <si>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</si>
  <si>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</si>
  <si>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</si>
  <si>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</si>
  <si>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</si>
  <si>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</si>
  <si>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</si>
  <si>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</si>
  <si>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</si>
  <si>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</si>
  <si>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</si>
  <si>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</si>
  <si>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</si>
  <si>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</si>
  <si>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</si>
  <si>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</si>
  <si>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</si>
  <si>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</si>
  <si>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</si>
  <si>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</si>
  <si>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</si>
  <si>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</si>
  <si>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</si>
  <si>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</si>
  <si>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</si>
  <si>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</si>
  <si>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</si>
  <si>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</si>
  <si>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</si>
  <si>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</si>
  <si>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</si>
  <si>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</si>
  <si>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</si>
  <si>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</si>
  <si>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</si>
  <si>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</si>
  <si>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</si>
  <si>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</si>
  <si>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</si>
  <si>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</si>
  <si>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</si>
  <si>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</si>
  <si>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</si>
  <si>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</si>
  <si>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</si>
  <si>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</si>
  <si>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</si>
  <si>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</si>
  <si>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</si>
  <si>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</si>
  <si>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</si>
  <si>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</si>
  <si>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</si>
  <si>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</si>
  <si>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</si>
  <si>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</si>
  <si>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</si>
  <si>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</si>
  <si>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</si>
  <si>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</si>
  <si>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</si>
  <si>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</si>
  <si>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</si>
  <si>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</si>
  <si>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</si>
  <si>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</si>
  <si>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</si>
  <si>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</si>
  <si>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</si>
  <si>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</si>
  <si>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</si>
  <si>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</si>
  <si>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</si>
  <si>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</si>
  <si>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</si>
  <si>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</si>
  <si>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</si>
  <si>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</si>
  <si>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</si>
  <si>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</si>
  <si>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</si>
  <si>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</si>
  <si>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</si>
  <si>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</si>
  <si>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</si>
  <si>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</si>
  <si>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</si>
  <si>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</si>
  <si>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</si>
  <si>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</si>
  <si>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</si>
  <si>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</si>
  <si>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</si>
  <si>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</si>
  <si>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</si>
  <si>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</si>
  <si>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</si>
  <si>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</si>
  <si>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</si>
  <si>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</si>
  <si>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</si>
  <si>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</si>
  <si>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Domestic PV Installs Notified to ENW</t>
  </si>
  <si>
    <t>ED1 Yr 1</t>
  </si>
  <si>
    <t xml:space="preserve">No </t>
  </si>
  <si>
    <t>MW</t>
  </si>
  <si>
    <t>Photovoltaic</t>
  </si>
  <si>
    <t xml:space="preserve">Feed In Tarrif Report </t>
  </si>
  <si>
    <t xml:space="preserve">Feed in tarriff data based on quick filter on Ofgem published data </t>
  </si>
  <si>
    <t>Assumptions</t>
  </si>
  <si>
    <t>LV cable</t>
  </si>
  <si>
    <t>Transformer change</t>
  </si>
  <si>
    <t>Change taps</t>
  </si>
  <si>
    <t xml:space="preserve">Average cluster size </t>
  </si>
  <si>
    <t>Percentage of applications in clusters of 20 or more which would require a planning resource(12 hrs @£64/hr) to model the load flow and design/cost a solution)</t>
  </si>
  <si>
    <t>% of solutions requiring a transformer change at £15k (from CV3 table)</t>
  </si>
  <si>
    <t>% of solutions require taps to be altered at 8hrs SAP at £64/hr and 4 hours fitting team @£65/hr</t>
  </si>
  <si>
    <t>TX change will necessitate disconnecting supplies to 50% of customers (200 per S/S) for 8hrs</t>
  </si>
  <si>
    <t>Tap change will necessitate disconnecting supplies to 50% of customers (200 per S/S) for 1hrs</t>
  </si>
  <si>
    <t>Network study/ design</t>
  </si>
  <si>
    <t>|System Study and reinforce</t>
  </si>
  <si>
    <t>CBA Option 1 - Connect &amp; manage</t>
  </si>
  <si>
    <t>% of solutions where no work required</t>
  </si>
  <si>
    <t>BAU option</t>
  </si>
  <si>
    <t>Connect and Manage</t>
  </si>
  <si>
    <t>Carry out network studies for all clusters of PV and reinforce if studies show it is required</t>
  </si>
  <si>
    <t>Connect and manage</t>
  </si>
  <si>
    <t>To reduce costs and speed up connection times associated with the approval of PV generation for connection to the LV network</t>
  </si>
  <si>
    <t>% solutions require a LV cable overlay of 150m @£100/m</t>
  </si>
  <si>
    <t>% solutions require a LV cable overlay of 120m @£100/m</t>
  </si>
  <si>
    <t>Fit monitoring</t>
  </si>
  <si>
    <t>Percentage of applications in clusters of 20 or more which would require a planning resource(6 hrs @£64/hr) to design/cost a solution)</t>
  </si>
  <si>
    <t>Percentage of applications in clusters of 20 or more which would require monitoring</t>
  </si>
  <si>
    <t>Cost(£) of installing monitoringon on each clusters&gt;20 (as per Dan Randles)</t>
  </si>
  <si>
    <t xml:space="preserve">Cost of software and licences for  LV modelling tool (Traditional solution) assume 5 year life </t>
  </si>
  <si>
    <t>LV planning software</t>
  </si>
  <si>
    <t>% of PV installations compared to FY 2016 from Solar Growth rates provided by R Shaw</t>
  </si>
  <si>
    <t>Percentage of applications in clusters of less than 20  which would require a processing (1 hrs @£64/hr) to approve the connection</t>
  </si>
  <si>
    <t xml:space="preserve">Average &gt;20 cluster size </t>
  </si>
  <si>
    <t>Average &lt;20 cluster size</t>
  </si>
  <si>
    <t>Monitor and reinforce if necessary</t>
  </si>
  <si>
    <t>Connect and manage - fit monitoring to LV system containing clusters and reinforce if required</t>
  </si>
  <si>
    <t>Network monitoring/ design</t>
  </si>
  <si>
    <t>Inflation factor to convert values up to 2030 from 2015 to  2012/13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</si>
</sst>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s>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8"/>
      <name val="Tahoma"/>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b/>
      <sz val="10"/>
      <name val="Arial"/>
      <family val="2"/>
    </font>
    <font>
      <b/>
      <u/>
      <sz val="10"/>
      <name val="Arial"/>
      <family val="2"/>
    </font>
    <font>
      <sz val="8"/>
      <color theme="1"/>
      <name val="Gill Sans MT"/>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ck">
        <color auto="1"/>
      </left>
      <right style="thin">
        <color auto="1"/>
      </right>
      <top style="thin">
        <color auto="1"/>
      </top>
      <bottom/>
      <diagonal/>
    </border>
  </borders>
  <cellStyleXfs count="10">
    <xf numFmtId="0" fontId="0" fillId="0" borderId="0"/>
    <xf numFmtId="9" fontId="5"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17"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219">
    <xf numFmtId="0" fontId="0" fillId="0" borderId="0" xfId="0"/>
    <xf numFmtId="0" fontId="8" fillId="0" borderId="0" xfId="0" applyFont="1"/>
    <xf numFmtId="0" fontId="9" fillId="0" borderId="0" xfId="0" applyFont="1"/>
    <xf numFmtId="0" fontId="10" fillId="5" borderId="0" xfId="0" applyFont="1" applyFill="1" applyProtection="1">
      <protection locked="0"/>
    </xf>
    <xf numFmtId="0" fontId="9" fillId="0" borderId="0" xfId="0" applyFont="1" applyProtection="1"/>
    <xf numFmtId="0" fontId="10" fillId="4" borderId="7" xfId="0" applyFont="1" applyFill="1" applyBorder="1" applyAlignment="1" applyProtection="1">
      <alignment horizontal="centerContinuous"/>
    </xf>
    <xf numFmtId="0" fontId="10" fillId="4" borderId="8" xfId="0" applyFont="1" applyFill="1" applyBorder="1" applyAlignment="1" applyProtection="1">
      <alignment horizontal="centerContinuous"/>
    </xf>
    <xf numFmtId="0" fontId="10" fillId="4" borderId="9" xfId="0" applyFont="1" applyFill="1" applyBorder="1" applyAlignment="1" applyProtection="1">
      <alignment horizontal="centerContinuous"/>
    </xf>
    <xf numFmtId="0" fontId="9" fillId="0" borderId="0" xfId="0" quotePrefix="1" applyFont="1" applyBorder="1" applyProtection="1"/>
    <xf numFmtId="0" fontId="9" fillId="0" borderId="0" xfId="0" applyFont="1" applyBorder="1" applyProtection="1"/>
    <xf numFmtId="164" fontId="9" fillId="5" borderId="0" xfId="1" applyNumberFormat="1" applyFont="1" applyFill="1" applyBorder="1" applyProtection="1"/>
    <xf numFmtId="0" fontId="9" fillId="0" borderId="0" xfId="0" applyFont="1" applyFill="1" applyBorder="1" applyProtection="1"/>
    <xf numFmtId="0" fontId="10" fillId="0" borderId="6" xfId="0" applyFont="1" applyBorder="1" applyProtection="1"/>
    <xf numFmtId="0" fontId="10" fillId="0" borderId="6" xfId="0" applyFont="1" applyFill="1" applyBorder="1" applyProtection="1"/>
    <xf numFmtId="0" fontId="10" fillId="0" borderId="0" xfId="0" applyFont="1" applyFill="1" applyBorder="1" applyProtection="1"/>
    <xf numFmtId="0" fontId="10" fillId="0" borderId="0" xfId="0" applyFont="1" applyProtection="1"/>
    <xf numFmtId="0" fontId="9" fillId="0" borderId="0" xfId="0" applyFont="1" applyBorder="1" applyAlignment="1" applyProtection="1">
      <alignment horizontal="right"/>
    </xf>
    <xf numFmtId="0" fontId="13" fillId="0" borderId="0" xfId="0" applyFont="1" applyProtection="1"/>
    <xf numFmtId="0" fontId="10" fillId="0" borderId="0" xfId="0" applyFont="1" applyBorder="1" applyProtection="1"/>
    <xf numFmtId="0" fontId="0" fillId="0" borderId="0" xfId="0" quotePrefix="1"/>
    <xf numFmtId="0" fontId="9" fillId="7" borderId="0" xfId="0" applyFont="1" applyFill="1"/>
    <xf numFmtId="0" fontId="9" fillId="0" borderId="0" xfId="0" applyFont="1" applyFill="1"/>
    <xf numFmtId="0" fontId="9" fillId="0" borderId="0" xfId="0" applyFont="1" applyFill="1" applyProtection="1"/>
    <xf numFmtId="164" fontId="9" fillId="2" borderId="3" xfId="0" applyNumberFormat="1" applyFont="1" applyFill="1" applyBorder="1" applyProtection="1"/>
    <xf numFmtId="3" fontId="9" fillId="2" borderId="3" xfId="0" applyNumberFormat="1" applyFont="1" applyFill="1" applyBorder="1" applyProtection="1"/>
    <xf numFmtId="0" fontId="10" fillId="0" borderId="0" xfId="0" applyFont="1"/>
    <xf numFmtId="0" fontId="15" fillId="0" borderId="0" xfId="0" applyFont="1"/>
    <xf numFmtId="0" fontId="9" fillId="0" borderId="0" xfId="0" applyFont="1" applyBorder="1" applyAlignment="1">
      <alignment horizontal="left" vertical="top" wrapText="1"/>
    </xf>
    <xf numFmtId="0" fontId="9" fillId="0" borderId="0" xfId="0" applyFont="1" applyBorder="1" applyAlignment="1">
      <alignment horizontal="left"/>
    </xf>
    <xf numFmtId="0" fontId="9" fillId="0" borderId="0" xfId="0" applyFont="1" applyBorder="1" applyAlignment="1">
      <alignment horizontal="center" vertical="top" wrapText="1"/>
    </xf>
    <xf numFmtId="0" fontId="9" fillId="0" borderId="3" xfId="0" applyFont="1" applyBorder="1" applyAlignment="1">
      <alignment vertical="top"/>
    </xf>
    <xf numFmtId="0" fontId="9" fillId="0" borderId="3" xfId="0" applyFont="1" applyBorder="1" applyAlignment="1">
      <alignment vertical="top" wrapText="1"/>
    </xf>
    <xf numFmtId="0" fontId="14" fillId="0" borderId="0" xfId="0" applyFont="1" applyFill="1"/>
    <xf numFmtId="165" fontId="9" fillId="5" borderId="0" xfId="0" applyNumberFormat="1" applyFont="1" applyFill="1" applyBorder="1" applyProtection="1">
      <protection locked="0"/>
    </xf>
    <xf numFmtId="165" fontId="9" fillId="0" borderId="0" xfId="0" applyNumberFormat="1" applyFont="1" applyFill="1" applyBorder="1" applyProtection="1">
      <protection locked="0"/>
    </xf>
    <xf numFmtId="10" fontId="9" fillId="5" borderId="0" xfId="1" applyNumberFormat="1" applyFont="1" applyFill="1" applyBorder="1" applyProtection="1">
      <protection locked="0"/>
    </xf>
    <xf numFmtId="0" fontId="16" fillId="0" borderId="0" xfId="0" applyFont="1" applyProtection="1"/>
    <xf numFmtId="3" fontId="9" fillId="5" borderId="0" xfId="1" applyNumberFormat="1" applyFont="1" applyFill="1" applyBorder="1" applyProtection="1">
      <protection locked="0"/>
    </xf>
    <xf numFmtId="0" fontId="19" fillId="0" borderId="0" xfId="0" applyFont="1" applyProtection="1"/>
    <xf numFmtId="1" fontId="19" fillId="0" borderId="0" xfId="0" applyNumberFormat="1" applyFont="1" applyProtection="1"/>
    <xf numFmtId="0" fontId="9" fillId="0" borderId="0" xfId="0" quotePrefix="1" applyFont="1" applyProtection="1"/>
    <xf numFmtId="0" fontId="22" fillId="2" borderId="21" xfId="4" applyFont="1" applyFill="1" applyBorder="1" applyAlignment="1">
      <alignment horizontal="center"/>
    </xf>
    <xf numFmtId="0" fontId="22" fillId="2" borderId="3" xfId="4" applyFont="1" applyFill="1" applyBorder="1" applyAlignment="1">
      <alignment horizontal="center"/>
    </xf>
    <xf numFmtId="167" fontId="9" fillId="5" borderId="0" xfId="0" applyNumberFormat="1" applyFont="1" applyFill="1" applyBorder="1" applyProtection="1">
      <protection locked="0"/>
    </xf>
    <xf numFmtId="8" fontId="10" fillId="0" borderId="14" xfId="0" applyNumberFormat="1" applyFont="1" applyBorder="1" applyProtection="1"/>
    <xf numFmtId="0" fontId="9" fillId="0" borderId="15" xfId="0" applyFont="1" applyBorder="1" applyAlignment="1" applyProtection="1">
      <alignment horizontal="center"/>
    </xf>
    <xf numFmtId="0" fontId="10" fillId="0" borderId="10" xfId="0" applyFont="1" applyBorder="1" applyAlignment="1" applyProtection="1">
      <alignment horizontal="center" wrapText="1"/>
    </xf>
    <xf numFmtId="0" fontId="10" fillId="0" borderId="13" xfId="0" applyFont="1" applyBorder="1" applyAlignment="1" applyProtection="1">
      <alignment horizontal="center" wrapText="1"/>
    </xf>
    <xf numFmtId="3" fontId="10" fillId="2" borderId="11" xfId="0" applyNumberFormat="1" applyFont="1" applyFill="1" applyBorder="1" applyAlignment="1" applyProtection="1">
      <alignment horizontal="center"/>
    </xf>
    <xf numFmtId="3" fontId="10" fillId="0" borderId="11" xfId="0" applyNumberFormat="1" applyFont="1" applyFill="1" applyBorder="1" applyAlignment="1" applyProtection="1">
      <alignment horizontal="center"/>
    </xf>
    <xf numFmtId="166" fontId="9" fillId="5" borderId="3" xfId="0" applyNumberFormat="1" applyFont="1" applyFill="1" applyBorder="1" applyProtection="1">
      <protection locked="0"/>
    </xf>
    <xf numFmtId="0" fontId="21" fillId="0" borderId="0" xfId="0" applyFont="1" applyProtection="1"/>
    <xf numFmtId="0" fontId="24" fillId="0" borderId="0" xfId="0" quotePrefix="1" applyFont="1"/>
    <xf numFmtId="165" fontId="10" fillId="3" borderId="6" xfId="0" applyNumberFormat="1" applyFont="1" applyFill="1" applyBorder="1" applyProtection="1">
      <protection locked="0"/>
    </xf>
    <xf numFmtId="165" fontId="10" fillId="2" borderId="0" xfId="0" applyNumberFormat="1" applyFont="1" applyFill="1" applyProtection="1"/>
    <xf numFmtId="165" fontId="9" fillId="0" borderId="0" xfId="0" applyNumberFormat="1" applyFont="1" applyProtection="1"/>
    <xf numFmtId="165" fontId="10" fillId="0" borderId="1" xfId="0" applyNumberFormat="1" applyFont="1" applyBorder="1" applyProtection="1"/>
    <xf numFmtId="0" fontId="9" fillId="0" borderId="6" xfId="0" applyFont="1" applyBorder="1" applyProtection="1"/>
    <xf numFmtId="0" fontId="9" fillId="0" borderId="6" xfId="0" quotePrefix="1" applyFont="1" applyBorder="1" applyProtection="1"/>
    <xf numFmtId="165" fontId="9" fillId="3" borderId="6" xfId="0" applyNumberFormat="1" applyFont="1" applyFill="1" applyBorder="1" applyProtection="1">
      <protection locked="0"/>
    </xf>
    <xf numFmtId="0" fontId="9" fillId="0" borderId="0" xfId="0" quotePrefix="1" applyFont="1" applyBorder="1" applyAlignment="1" applyProtection="1">
      <alignment vertical="center"/>
    </xf>
    <xf numFmtId="0" fontId="9" fillId="0" borderId="0" xfId="0" applyFont="1" applyBorder="1" applyAlignment="1" applyProtection="1">
      <alignment vertical="center"/>
    </xf>
    <xf numFmtId="165" fontId="9" fillId="5" borderId="0" xfId="0" applyNumberFormat="1" applyFont="1" applyFill="1" applyBorder="1" applyAlignment="1" applyProtection="1">
      <alignment vertical="center"/>
      <protection locked="0"/>
    </xf>
    <xf numFmtId="168" fontId="9" fillId="0" borderId="0" xfId="8" applyNumberFormat="1" applyFont="1" applyBorder="1" applyProtection="1"/>
    <xf numFmtId="0" fontId="9" fillId="6" borderId="3" xfId="0" applyFont="1" applyFill="1" applyBorder="1" applyAlignment="1">
      <alignment horizontal="center"/>
    </xf>
    <xf numFmtId="8" fontId="9" fillId="0" borderId="3" xfId="0" applyNumberFormat="1" applyFont="1" applyBorder="1" applyAlignment="1">
      <alignment horizontal="center" vertical="top"/>
    </xf>
    <xf numFmtId="8" fontId="9" fillId="0" borderId="3" xfId="0" applyNumberFormat="1" applyFont="1" applyBorder="1" applyAlignment="1">
      <alignment horizontal="left" vertical="top"/>
    </xf>
    <xf numFmtId="0" fontId="26" fillId="0" borderId="0" xfId="0" applyFont="1" applyProtection="1"/>
    <xf numFmtId="165" fontId="9" fillId="3" borderId="0" xfId="0" applyNumberFormat="1" applyFont="1" applyFill="1" applyBorder="1" applyProtection="1">
      <protection locked="0"/>
    </xf>
    <xf numFmtId="3" fontId="9" fillId="5" borderId="0" xfId="0" applyNumberFormat="1" applyFont="1" applyFill="1" applyProtection="1"/>
    <xf numFmtId="0" fontId="18" fillId="0" borderId="0" xfId="6" applyFont="1" applyAlignment="1" applyProtection="1">
      <alignment vertical="top"/>
    </xf>
    <xf numFmtId="0" fontId="18" fillId="8" borderId="0" xfId="6" applyFont="1" applyFill="1" applyAlignment="1" applyProtection="1">
      <alignment vertical="top"/>
    </xf>
    <xf numFmtId="0" fontId="9" fillId="8" borderId="0" xfId="0" applyFont="1" applyFill="1"/>
    <xf numFmtId="2" fontId="9" fillId="7" borderId="0" xfId="0" applyNumberFormat="1" applyFont="1" applyFill="1"/>
    <xf numFmtId="1" fontId="9" fillId="7" borderId="0" xfId="0" applyNumberFormat="1" applyFont="1" applyFill="1"/>
    <xf numFmtId="0" fontId="27" fillId="0" borderId="0" xfId="0" applyFont="1" applyProtection="1"/>
    <xf numFmtId="0" fontId="28" fillId="0" borderId="0" xfId="0" applyFont="1" applyProtection="1"/>
    <xf numFmtId="0" fontId="19" fillId="0" borderId="0" xfId="0" applyFont="1" applyAlignment="1" applyProtection="1">
      <alignment horizontal="left"/>
    </xf>
    <xf numFmtId="2" fontId="9" fillId="2" borderId="3" xfId="0" applyNumberFormat="1" applyFont="1" applyFill="1" applyBorder="1" applyProtection="1"/>
    <xf numFmtId="0" fontId="28" fillId="0" borderId="0" xfId="0" applyFont="1" applyAlignment="1" applyProtection="1">
      <alignment horizontal="left" vertical="top"/>
    </xf>
    <xf numFmtId="0" fontId="13" fillId="0" borderId="0" xfId="0" applyFont="1" applyFill="1" applyProtection="1"/>
    <xf numFmtId="170" fontId="9" fillId="5" borderId="3" xfId="0" applyNumberFormat="1" applyFont="1" applyFill="1" applyBorder="1" applyProtection="1">
      <protection locked="0"/>
    </xf>
    <xf numFmtId="165" fontId="9" fillId="0" borderId="0" xfId="0" applyNumberFormat="1" applyFont="1" applyFill="1" applyBorder="1" applyAlignment="1" applyProtection="1">
      <alignment horizontal="right"/>
      <protection locked="0"/>
    </xf>
    <xf numFmtId="0" fontId="9" fillId="0" borderId="0" xfId="0" applyFont="1" applyFill="1" applyAlignment="1">
      <alignment vertical="top"/>
    </xf>
    <xf numFmtId="0" fontId="10" fillId="0" borderId="0" xfId="0" applyFont="1" applyFill="1"/>
    <xf numFmtId="0" fontId="9" fillId="0" borderId="0" xfId="0" applyFont="1" applyFill="1" applyBorder="1" applyAlignment="1" applyProtection="1">
      <alignment horizontal="left"/>
    </xf>
    <xf numFmtId="0" fontId="12" fillId="0" borderId="0" xfId="0" applyFont="1" applyProtection="1"/>
    <xf numFmtId="43" fontId="9" fillId="0" borderId="0" xfId="7" applyFont="1" applyBorder="1" applyProtection="1"/>
    <xf numFmtId="165" fontId="9" fillId="3" borderId="3" xfId="0" applyNumberFormat="1" applyFont="1" applyFill="1" applyBorder="1" applyAlignment="1" applyProtection="1">
      <alignment horizontal="left"/>
      <protection locked="0"/>
    </xf>
    <xf numFmtId="0" fontId="10" fillId="6" borderId="3" xfId="0" applyFont="1" applyFill="1" applyBorder="1"/>
    <xf numFmtId="0" fontId="9" fillId="0" borderId="0" xfId="0" applyFont="1" applyAlignment="1"/>
    <xf numFmtId="0" fontId="9" fillId="0" borderId="0" xfId="0" applyFont="1" applyAlignment="1">
      <alignment vertical="top"/>
    </xf>
    <xf numFmtId="0" fontId="19" fillId="0" borderId="0" xfId="0" applyFont="1"/>
    <xf numFmtId="165" fontId="9" fillId="5" borderId="3" xfId="0" applyNumberFormat="1" applyFont="1" applyFill="1" applyBorder="1" applyAlignment="1" applyProtection="1">
      <alignment horizontal="left"/>
      <protection locked="0"/>
    </xf>
    <xf numFmtId="3" fontId="9" fillId="2" borderId="3" xfId="0" applyNumberFormat="1" applyFont="1" applyFill="1" applyBorder="1" applyAlignment="1" applyProtection="1">
      <alignment horizontal="left"/>
    </xf>
    <xf numFmtId="0" fontId="9" fillId="0" borderId="3" xfId="0" applyFont="1" applyBorder="1" applyAlignment="1">
      <alignment horizontal="left"/>
    </xf>
    <xf numFmtId="0" fontId="10" fillId="0" borderId="3" xfId="0" applyFont="1" applyBorder="1" applyAlignment="1">
      <alignment vertical="top"/>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4" fillId="0" borderId="0" xfId="0" applyFont="1"/>
    <xf numFmtId="0" fontId="0" fillId="0" borderId="0" xfId="0" applyAlignment="1">
      <alignment vertical="top" wrapText="1"/>
    </xf>
    <xf numFmtId="0" fontId="29"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0" fillId="0" borderId="8" xfId="0" applyBorder="1" applyAlignment="1">
      <alignment horizontal="left" vertical="top" wrapText="1"/>
    </xf>
    <xf numFmtId="14" fontId="0" fillId="0" borderId="8" xfId="0" applyNumberFormat="1" applyBorder="1" applyAlignment="1">
      <alignment horizontal="left" vertical="top"/>
    </xf>
    <xf numFmtId="0" fontId="30" fillId="7" borderId="0" xfId="0" applyFont="1" applyFill="1"/>
    <xf numFmtId="0" fontId="9" fillId="7" borderId="0" xfId="0" applyFont="1" applyFill="1" applyAlignment="1">
      <alignment horizontal="right"/>
    </xf>
    <xf numFmtId="172" fontId="9" fillId="5" borderId="3" xfId="7" applyNumberFormat="1" applyFont="1" applyFill="1" applyBorder="1" applyProtection="1">
      <protection locked="0"/>
    </xf>
    <xf numFmtId="169" fontId="9" fillId="0" borderId="1" xfId="7" applyNumberFormat="1" applyFont="1" applyFill="1" applyBorder="1" applyProtection="1">
      <protection locked="0"/>
    </xf>
    <xf numFmtId="0" fontId="31" fillId="0" borderId="0" xfId="0" applyFont="1" applyFill="1"/>
    <xf numFmtId="171" fontId="9" fillId="5" borderId="3" xfId="0" applyNumberFormat="1" applyFont="1" applyFill="1" applyBorder="1"/>
    <xf numFmtId="0" fontId="9" fillId="7" borderId="0" xfId="0" applyFont="1" applyFill="1" applyAlignment="1">
      <alignment horizontal="left"/>
    </xf>
    <xf numFmtId="0" fontId="27" fillId="0" borderId="12" xfId="0" applyFont="1" applyBorder="1" applyAlignment="1" applyProtection="1">
      <alignment horizontal="right"/>
    </xf>
    <xf numFmtId="0" fontId="27" fillId="0" borderId="2" xfId="0" applyFont="1" applyBorder="1" applyAlignment="1" applyProtection="1">
      <alignment vertical="center" textRotation="90"/>
    </xf>
    <xf numFmtId="0" fontId="27" fillId="0" borderId="5" xfId="0" applyFont="1" applyBorder="1" applyAlignment="1" applyProtection="1">
      <alignment vertical="center" textRotation="90"/>
    </xf>
    <xf numFmtId="0" fontId="27" fillId="9" borderId="0" xfId="0" applyFont="1" applyFill="1" applyBorder="1" applyProtection="1"/>
    <xf numFmtId="0" fontId="10" fillId="9" borderId="0" xfId="0" applyFont="1" applyFill="1" applyBorder="1" applyProtection="1"/>
    <xf numFmtId="0" fontId="9" fillId="9" borderId="0" xfId="0" applyFont="1" applyFill="1" applyBorder="1" applyProtection="1"/>
    <xf numFmtId="0" fontId="27" fillId="9" borderId="19" xfId="0" applyFont="1" applyFill="1" applyBorder="1" applyProtection="1"/>
    <xf numFmtId="0" fontId="32" fillId="9" borderId="19" xfId="0" applyFont="1" applyFill="1" applyBorder="1" applyProtection="1"/>
    <xf numFmtId="0" fontId="10" fillId="9" borderId="19" xfId="0" applyFont="1" applyFill="1" applyBorder="1" applyProtection="1"/>
    <xf numFmtId="0" fontId="9" fillId="9" borderId="19" xfId="0" applyFont="1" applyFill="1" applyBorder="1" applyProtection="1"/>
    <xf numFmtId="0" fontId="30" fillId="9" borderId="0" xfId="0" applyFont="1" applyFill="1" applyBorder="1" applyProtection="1"/>
    <xf numFmtId="0" fontId="9" fillId="0" borderId="25" xfId="0" applyFont="1" applyBorder="1" applyAlignment="1" applyProtection="1">
      <alignment vertical="center"/>
    </xf>
    <xf numFmtId="0" fontId="9" fillId="0" borderId="6" xfId="0" applyFont="1" applyBorder="1" applyAlignment="1" applyProtection="1">
      <alignment vertical="center"/>
    </xf>
    <xf numFmtId="173" fontId="21" fillId="2" borderId="3" xfId="4" applyNumberFormat="1" applyFont="1" applyFill="1" applyBorder="1" applyAlignment="1">
      <alignment horizontal="right"/>
    </xf>
    <xf numFmtId="0" fontId="21" fillId="2" borderId="3" xfId="4" applyFont="1" applyFill="1" applyBorder="1" applyAlignment="1"/>
    <xf numFmtId="0" fontId="9" fillId="0" borderId="0" xfId="0" applyFont="1" applyAlignment="1" applyProtection="1">
      <alignment horizontal="right"/>
    </xf>
    <xf numFmtId="0" fontId="17" fillId="0" borderId="0" xfId="6" applyAlignment="1" applyProtection="1">
      <alignment vertical="top"/>
    </xf>
    <xf numFmtId="0" fontId="9" fillId="0" borderId="6" xfId="0" quotePrefix="1" applyFont="1" applyBorder="1" applyAlignment="1" applyProtection="1">
      <alignment vertical="center"/>
    </xf>
    <xf numFmtId="0" fontId="34" fillId="0" borderId="0" xfId="0" applyFont="1"/>
    <xf numFmtId="0" fontId="34" fillId="0" borderId="3" xfId="0" applyFont="1" applyBorder="1" applyAlignment="1">
      <alignment horizontal="center"/>
    </xf>
    <xf numFmtId="0" fontId="34" fillId="0" borderId="26" xfId="0" applyFont="1" applyBorder="1" applyAlignment="1">
      <alignment horizontal="center"/>
    </xf>
    <xf numFmtId="0" fontId="34" fillId="0" borderId="3" xfId="0" applyFont="1" applyBorder="1" applyAlignment="1">
      <alignment horizontal="center"/>
    </xf>
    <xf numFmtId="0" fontId="34" fillId="0" borderId="26" xfId="0" applyFont="1" applyBorder="1" applyAlignment="1">
      <alignment horizontal="center"/>
    </xf>
    <xf numFmtId="0" fontId="6" fillId="0" borderId="3" xfId="0" applyFont="1" applyBorder="1" applyAlignment="1">
      <alignment horizontal="center"/>
    </xf>
    <xf numFmtId="0" fontId="34" fillId="0" borderId="16" xfId="0" applyFont="1" applyBorder="1"/>
    <xf numFmtId="0" fontId="0" fillId="0" borderId="1" xfId="0" applyBorder="1"/>
    <xf numFmtId="0" fontId="34" fillId="0" borderId="27" xfId="0" applyFont="1" applyBorder="1"/>
    <xf numFmtId="0" fontId="0" fillId="0" borderId="0" xfId="0" applyBorder="1"/>
    <xf numFmtId="0" fontId="0" fillId="0" borderId="27" xfId="0" applyBorder="1"/>
    <xf numFmtId="0" fontId="34" fillId="0" borderId="7" xfId="0" applyFont="1" applyBorder="1"/>
    <xf numFmtId="0" fontId="0" fillId="0" borderId="8" xfId="0" applyBorder="1"/>
    <xf numFmtId="0" fontId="6" fillId="0" borderId="0" xfId="0" applyFont="1"/>
    <xf numFmtId="0" fontId="29" fillId="0" borderId="0" xfId="0" applyFont="1"/>
    <xf numFmtId="0" fontId="34" fillId="0" borderId="0" xfId="0" applyFont="1" applyBorder="1"/>
    <xf numFmtId="0" fontId="6" fillId="0" borderId="0" xfId="0" applyFont="1" applyBorder="1" applyAlignment="1">
      <alignment horizontal="center"/>
    </xf>
    <xf numFmtId="0" fontId="34" fillId="0" borderId="0" xfId="0" applyFont="1" applyFill="1" applyBorder="1"/>
    <xf numFmtId="0" fontId="6" fillId="0" borderId="0" xfId="0" applyFont="1" applyFill="1" applyBorder="1"/>
    <xf numFmtId="0" fontId="35" fillId="0" borderId="0" xfId="0" applyFont="1" applyFill="1" applyBorder="1" applyAlignment="1">
      <alignment horizontal="center"/>
    </xf>
    <xf numFmtId="0" fontId="6" fillId="0" borderId="0" xfId="0" applyFont="1" applyAlignment="1">
      <alignment wrapText="1"/>
    </xf>
    <xf numFmtId="0" fontId="6" fillId="0" borderId="0" xfId="0" applyFont="1" applyAlignment="1">
      <alignment horizontal="left" wrapText="1"/>
    </xf>
    <xf numFmtId="0" fontId="0" fillId="0" borderId="0" xfId="0" applyAlignment="1"/>
    <xf numFmtId="0" fontId="4" fillId="0" borderId="0" xfId="0" applyFont="1" applyAlignment="1">
      <alignment wrapText="1"/>
    </xf>
    <xf numFmtId="0" fontId="4" fillId="0" borderId="0" xfId="0" applyFont="1"/>
    <xf numFmtId="0" fontId="3" fillId="0" borderId="0" xfId="0" applyFont="1" applyAlignment="1">
      <alignment wrapText="1"/>
    </xf>
    <xf numFmtId="2" fontId="6" fillId="10" borderId="0" xfId="0" applyNumberFormat="1" applyFont="1" applyFill="1" applyBorder="1" applyAlignment="1">
      <alignment horizontal="center"/>
    </xf>
    <xf numFmtId="2" fontId="6" fillId="12" borderId="0" xfId="0" applyNumberFormat="1" applyFont="1" applyFill="1" applyBorder="1" applyAlignment="1">
      <alignment horizontal="center"/>
    </xf>
    <xf numFmtId="0" fontId="6" fillId="10" borderId="26" xfId="0" applyFont="1" applyFill="1" applyBorder="1" applyAlignment="1">
      <alignment horizontal="center"/>
    </xf>
    <xf numFmtId="0" fontId="6" fillId="10" borderId="0" xfId="0" applyFont="1" applyFill="1" applyBorder="1" applyAlignment="1">
      <alignment horizontal="right"/>
    </xf>
    <xf numFmtId="0" fontId="0" fillId="10" borderId="0" xfId="0" applyFill="1"/>
    <xf numFmtId="0" fontId="0" fillId="10" borderId="0" xfId="0" applyFill="1" applyAlignment="1"/>
    <xf numFmtId="0" fontId="0" fillId="12" borderId="0" xfId="0" applyFill="1"/>
    <xf numFmtId="0" fontId="6" fillId="0" borderId="0" xfId="0" applyFont="1" applyFill="1" applyBorder="1" applyAlignment="1">
      <alignment horizontal="left"/>
    </xf>
    <xf numFmtId="0" fontId="6" fillId="10" borderId="0" xfId="0" applyFont="1" applyFill="1" applyBorder="1" applyAlignment="1">
      <alignment horizontal="center"/>
    </xf>
    <xf numFmtId="0" fontId="2" fillId="0" borderId="0" xfId="0" applyFont="1" applyAlignment="1">
      <alignment wrapText="1"/>
    </xf>
    <xf numFmtId="0" fontId="6" fillId="0" borderId="0" xfId="0" applyFont="1" applyFill="1" applyBorder="1" applyAlignment="1">
      <alignment horizontal="left" wrapText="1"/>
    </xf>
    <xf numFmtId="0" fontId="6" fillId="12" borderId="0" xfId="0" applyFont="1" applyFill="1" applyBorder="1" applyAlignment="1">
      <alignment horizontal="center"/>
    </xf>
    <xf numFmtId="0" fontId="6" fillId="12" borderId="0" xfId="0" applyFont="1" applyFill="1" applyBorder="1" applyAlignment="1">
      <alignment horizontal="right"/>
    </xf>
    <xf numFmtId="0" fontId="0" fillId="12" borderId="0" xfId="0" applyFill="1" applyAlignment="1"/>
    <xf numFmtId="0" fontId="0" fillId="0" borderId="0" xfId="0" applyAlignment="1">
      <alignment wrapText="1"/>
    </xf>
    <xf numFmtId="0" fontId="0" fillId="0" borderId="3" xfId="0" applyBorder="1"/>
    <xf numFmtId="0" fontId="1" fillId="0" borderId="0" xfId="0" applyFont="1" applyAlignment="1">
      <alignment wrapText="1"/>
    </xf>
    <xf numFmtId="164" fontId="9" fillId="10" borderId="3" xfId="1" applyNumberFormat="1" applyFont="1" applyFill="1" applyBorder="1" applyProtection="1">
      <protection locked="0"/>
    </xf>
    <xf numFmtId="169" fontId="36" fillId="10" borderId="0" xfId="9" applyNumberFormat="1" applyFont="1" applyFill="1" applyBorder="1" applyProtection="1">
      <protection locked="0"/>
    </xf>
    <xf numFmtId="0" fontId="9" fillId="0" borderId="0" xfId="0" applyFont="1" applyAlignment="1">
      <alignment horizontal="left" vertical="top" wrapText="1"/>
    </xf>
    <xf numFmtId="0" fontId="9" fillId="0" borderId="7" xfId="0" applyFont="1" applyBorder="1" applyAlignment="1">
      <alignment horizontal="left"/>
    </xf>
    <xf numFmtId="0" fontId="9" fillId="0" borderId="9" xfId="0" applyFont="1" applyBorder="1" applyAlignment="1">
      <alignment horizontal="left"/>
    </xf>
    <xf numFmtId="0" fontId="9" fillId="0" borderId="3" xfId="0" applyFont="1" applyBorder="1" applyAlignment="1">
      <alignment horizontal="center" vertical="top" wrapText="1"/>
    </xf>
    <xf numFmtId="0" fontId="9" fillId="0" borderId="16"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10" fillId="6" borderId="3" xfId="0" applyFont="1" applyFill="1" applyBorder="1" applyAlignment="1">
      <alignment horizontal="left" vertical="top"/>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0" fillId="6" borderId="7" xfId="0" applyFont="1" applyFill="1" applyBorder="1" applyAlignment="1">
      <alignment horizontal="left" vertical="top"/>
    </xf>
    <xf numFmtId="0" fontId="10" fillId="6" borderId="9" xfId="0" applyFont="1" applyFill="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6" borderId="3" xfId="0" applyFont="1" applyFill="1" applyBorder="1" applyAlignment="1">
      <alignment horizontal="center" vertical="center"/>
    </xf>
    <xf numFmtId="0" fontId="10" fillId="6" borderId="22" xfId="0" applyFont="1" applyFill="1" applyBorder="1" applyAlignment="1">
      <alignment horizontal="left" vertical="top" wrapText="1"/>
    </xf>
    <xf numFmtId="0" fontId="10" fillId="6" borderId="21" xfId="0" applyFont="1" applyFill="1" applyBorder="1" applyAlignment="1">
      <alignment horizontal="left" vertical="top" wrapText="1"/>
    </xf>
    <xf numFmtId="0" fontId="10" fillId="6" borderId="22" xfId="0" applyFont="1" applyFill="1" applyBorder="1" applyAlignment="1">
      <alignment horizontal="left" vertical="top"/>
    </xf>
    <xf numFmtId="0" fontId="10" fillId="6" borderId="21" xfId="0" applyFont="1" applyFill="1" applyBorder="1" applyAlignment="1">
      <alignment horizontal="left" vertical="top"/>
    </xf>
    <xf numFmtId="0" fontId="23" fillId="2" borderId="16" xfId="4" applyFont="1" applyFill="1" applyBorder="1" applyAlignment="1">
      <alignment horizontal="left" vertical="top"/>
    </xf>
    <xf numFmtId="0" fontId="23" fillId="2" borderId="17" xfId="4" applyFont="1" applyFill="1" applyBorder="1" applyAlignment="1">
      <alignment horizontal="left" vertical="top"/>
    </xf>
    <xf numFmtId="0" fontId="23" fillId="2" borderId="18" xfId="4" applyFont="1" applyFill="1" applyBorder="1" applyAlignment="1">
      <alignment horizontal="left" vertical="top"/>
    </xf>
    <xf numFmtId="0" fontId="23" fillId="2" borderId="20" xfId="4" applyFont="1" applyFill="1" applyBorder="1" applyAlignment="1">
      <alignment horizontal="left" vertical="top"/>
    </xf>
    <xf numFmtId="0" fontId="21" fillId="2" borderId="3" xfId="4" applyFont="1" applyFill="1" applyBorder="1" applyAlignment="1">
      <alignment horizontal="center" vertical="center" wrapText="1"/>
    </xf>
    <xf numFmtId="0" fontId="30" fillId="9" borderId="4" xfId="0" applyFont="1" applyFill="1" applyBorder="1" applyAlignment="1" applyProtection="1">
      <alignment horizontal="center" vertical="center" textRotation="90" wrapText="1"/>
    </xf>
    <xf numFmtId="0" fontId="30" fillId="9" borderId="5" xfId="0" applyFont="1" applyFill="1" applyBorder="1" applyAlignment="1" applyProtection="1">
      <alignment horizontal="center" vertical="center" textRotation="90" wrapText="1"/>
    </xf>
    <xf numFmtId="0" fontId="30" fillId="9" borderId="2"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30" fillId="9" borderId="17" xfId="0" applyFont="1" applyFill="1" applyBorder="1" applyAlignment="1" applyProtection="1">
      <alignment horizontal="center" vertical="center" textRotation="90"/>
    </xf>
    <xf numFmtId="0" fontId="30" fillId="9" borderId="24" xfId="0" applyFont="1" applyFill="1" applyBorder="1" applyAlignment="1" applyProtection="1">
      <alignment horizontal="center" vertical="center" textRotation="90"/>
    </xf>
    <xf numFmtId="0" fontId="30" fillId="9" borderId="20" xfId="0" applyFont="1" applyFill="1" applyBorder="1" applyAlignment="1" applyProtection="1">
      <alignment horizontal="center" vertical="center" textRotation="90"/>
    </xf>
    <xf numFmtId="0" fontId="34" fillId="11" borderId="26" xfId="0" applyFont="1" applyFill="1" applyBorder="1" applyAlignment="1">
      <alignment horizontal="center"/>
    </xf>
    <xf numFmtId="0" fontId="34" fillId="11" borderId="3" xfId="0" applyFont="1" applyFill="1" applyBorder="1" applyAlignment="1">
      <alignment horizontal="center"/>
    </xf>
    <xf numFmtId="0" fontId="34" fillId="0" borderId="28" xfId="0" applyFont="1" applyBorder="1" applyAlignment="1">
      <alignment horizontal="center"/>
    </xf>
    <xf numFmtId="0" fontId="34" fillId="0" borderId="22" xfId="0" applyFont="1" applyBorder="1" applyAlignment="1">
      <alignment horizontal="center"/>
    </xf>
    <xf numFmtId="0" fontId="30" fillId="9" borderId="23" xfId="0" applyFont="1" applyFill="1" applyBorder="1" applyAlignment="1" applyProtection="1">
      <alignment horizontal="center" vertical="center" textRotation="90" wrapText="1"/>
    </xf>
    <xf numFmtId="0" fontId="30" fillId="9" borderId="21" xfId="0" applyFont="1" applyFill="1" applyBorder="1" applyAlignment="1" applyProtection="1">
      <alignment horizontal="center" vertical="center" textRotation="90" wrapText="1"/>
    </xf>
  </cellXfs>
  <cellStyles count="10">
    <cellStyle name="=C:\WINNT\SYSTEM32\COMMAND.COM 6" xfId="4"/>
    <cellStyle name="Comma" xfId="7" builtinId="3"/>
    <cellStyle name="Comma 2" xfId="9"/>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
  <sheetViews>
    <sheetView showGridLines="0" workbookViewId="0">
      <selection activeCell="B2" sqref="B2"/>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2:5" x14ac:dyDescent="0.25">
      <c r="B2" s="101" t="s">
        <v>231</v>
      </c>
      <c r="C2" s="101" t="s">
        <v>239</v>
      </c>
      <c r="D2" s="101" t="s">
        <v>238</v>
      </c>
      <c r="E2" s="101" t="s">
        <v>232</v>
      </c>
    </row>
    <row r="3" spans="2:5" s="100" customFormat="1" ht="62.25" customHeight="1" x14ac:dyDescent="0.25">
      <c r="B3" s="102" t="s">
        <v>233</v>
      </c>
      <c r="C3" s="102" t="s">
        <v>236</v>
      </c>
      <c r="D3" s="102"/>
      <c r="E3" s="103" t="s">
        <v>237</v>
      </c>
    </row>
    <row r="4" spans="2:5" s="100" customFormat="1" ht="62.25" customHeight="1" x14ac:dyDescent="0.25">
      <c r="B4" s="102" t="s">
        <v>234</v>
      </c>
      <c r="C4" s="102" t="s">
        <v>240</v>
      </c>
      <c r="D4" s="104">
        <v>41352</v>
      </c>
      <c r="E4" s="102" t="s">
        <v>241</v>
      </c>
    </row>
    <row r="5" spans="2:5" s="100" customFormat="1" ht="84" customHeight="1" x14ac:dyDescent="0.25">
      <c r="B5" s="102" t="s">
        <v>235</v>
      </c>
      <c r="C5" s="102" t="s">
        <v>246</v>
      </c>
      <c r="D5" s="104" t="s">
        <v>242</v>
      </c>
      <c r="E5" s="102" t="s">
        <v>243</v>
      </c>
    </row>
    <row r="6" spans="2:5" ht="111" customHeight="1" x14ac:dyDescent="0.25">
      <c r="B6" s="105" t="s">
        <v>244</v>
      </c>
      <c r="C6" s="105" t="s">
        <v>245</v>
      </c>
      <c r="D6" s="106">
        <v>41380</v>
      </c>
      <c r="E6" s="105" t="s">
        <v>316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topLeftCell="A10" zoomScaleNormal="100" workbookViewId="0">
      <selection activeCell="C20" sqref="C20"/>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79</v>
      </c>
    </row>
    <row r="2" spans="2:3" x14ac:dyDescent="0.3">
      <c r="B2" s="25"/>
    </row>
    <row r="3" spans="2:3" x14ac:dyDescent="0.3">
      <c r="B3" s="25"/>
    </row>
    <row r="4" spans="2:3" x14ac:dyDescent="0.3">
      <c r="B4" s="89" t="s">
        <v>14</v>
      </c>
      <c r="C4" s="89" t="s">
        <v>26</v>
      </c>
    </row>
    <row r="5" spans="2:3" ht="45" x14ac:dyDescent="0.3">
      <c r="B5" s="96" t="s">
        <v>39</v>
      </c>
      <c r="C5" s="31" t="s">
        <v>98</v>
      </c>
    </row>
    <row r="6" spans="2:3" x14ac:dyDescent="0.3">
      <c r="B6" s="96" t="s">
        <v>220</v>
      </c>
      <c r="C6" s="31" t="s">
        <v>221</v>
      </c>
    </row>
    <row r="7" spans="2:3" ht="56.25" customHeight="1" x14ac:dyDescent="0.3">
      <c r="B7" s="97" t="s">
        <v>305</v>
      </c>
      <c r="C7" s="31" t="s">
        <v>339</v>
      </c>
    </row>
    <row r="8" spans="2:3" x14ac:dyDescent="0.3">
      <c r="B8" s="98" t="s">
        <v>306</v>
      </c>
      <c r="C8" s="31" t="s">
        <v>307</v>
      </c>
    </row>
    <row r="9" spans="2:3" ht="30" x14ac:dyDescent="0.3">
      <c r="B9" s="97" t="s">
        <v>227</v>
      </c>
      <c r="C9" s="31" t="s">
        <v>338</v>
      </c>
    </row>
    <row r="10" spans="2:3" x14ac:dyDescent="0.3">
      <c r="B10" s="98" t="s">
        <v>218</v>
      </c>
      <c r="C10" s="31" t="s">
        <v>219</v>
      </c>
    </row>
    <row r="12" spans="2:3" x14ac:dyDescent="0.3">
      <c r="B12" s="25" t="s">
        <v>24</v>
      </c>
    </row>
    <row r="13" spans="2:3" x14ac:dyDescent="0.3">
      <c r="B13" s="93" t="s">
        <v>25</v>
      </c>
    </row>
    <row r="14" spans="2:3" x14ac:dyDescent="0.3">
      <c r="B14" s="94" t="s">
        <v>220</v>
      </c>
    </row>
    <row r="15" spans="2:3" x14ac:dyDescent="0.3">
      <c r="B15" s="88" t="s">
        <v>226</v>
      </c>
    </row>
    <row r="16" spans="2:3" x14ac:dyDescent="0.3">
      <c r="B16" s="95" t="s">
        <v>222</v>
      </c>
    </row>
    <row r="17" spans="2:4" x14ac:dyDescent="0.3">
      <c r="B17" s="25"/>
    </row>
    <row r="18" spans="2:4" x14ac:dyDescent="0.3">
      <c r="B18" s="2" t="s">
        <v>66</v>
      </c>
    </row>
    <row r="19" spans="2:4" ht="19.5" customHeight="1" x14ac:dyDescent="0.3">
      <c r="B19" s="2" t="s">
        <v>223</v>
      </c>
    </row>
    <row r="20" spans="2:4" x14ac:dyDescent="0.3">
      <c r="B20" s="91" t="s">
        <v>228</v>
      </c>
    </row>
    <row r="21" spans="2:4" x14ac:dyDescent="0.3">
      <c r="B21" s="91" t="s">
        <v>229</v>
      </c>
    </row>
    <row r="22" spans="2:4" ht="25.5" customHeight="1" x14ac:dyDescent="0.3">
      <c r="B22" s="90" t="s">
        <v>100</v>
      </c>
    </row>
    <row r="23" spans="2:4" ht="10.5" customHeight="1" x14ac:dyDescent="0.3"/>
    <row r="24" spans="2:4" ht="24.75" customHeight="1" x14ac:dyDescent="0.3">
      <c r="B24" s="91" t="s">
        <v>224</v>
      </c>
      <c r="C24" s="91"/>
      <c r="D24" s="91"/>
    </row>
    <row r="25" spans="2:4" ht="26.25" customHeight="1" x14ac:dyDescent="0.3">
      <c r="B25" s="91" t="s">
        <v>317</v>
      </c>
      <c r="C25" s="91"/>
      <c r="D25" s="91"/>
    </row>
    <row r="26" spans="2:4" ht="32.25" customHeight="1" x14ac:dyDescent="0.3">
      <c r="B26" s="177" t="s">
        <v>225</v>
      </c>
      <c r="C26" s="177"/>
      <c r="D26" s="177"/>
    </row>
    <row r="28" spans="2:4" x14ac:dyDescent="0.3">
      <c r="B28" s="2" t="s">
        <v>99</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zoomScale="80" zoomScaleNormal="80" workbookViewId="0">
      <pane ySplit="3" topLeftCell="A16" activePane="bottomLeft" state="frozen"/>
      <selection pane="bottomLeft" activeCell="I21" sqref="I21"/>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28.7109375" style="2" customWidth="1"/>
    <col min="7" max="11" width="11.140625" style="2" customWidth="1"/>
    <col min="12" max="16384" width="9.140625" style="2"/>
  </cols>
  <sheetData>
    <row r="1" spans="2:26" x14ac:dyDescent="0.3">
      <c r="B1" s="25" t="s">
        <v>49</v>
      </c>
      <c r="Z1" s="26" t="s">
        <v>29</v>
      </c>
    </row>
    <row r="2" spans="2:26" x14ac:dyDescent="0.3">
      <c r="B2" s="181" t="s">
        <v>365</v>
      </c>
      <c r="C2" s="182"/>
      <c r="D2" s="182"/>
      <c r="E2" s="182"/>
      <c r="F2" s="183"/>
      <c r="Z2" s="26" t="s">
        <v>81</v>
      </c>
    </row>
    <row r="3" spans="2:26" ht="24.75" customHeight="1" x14ac:dyDescent="0.3">
      <c r="B3" s="184"/>
      <c r="C3" s="185"/>
      <c r="D3" s="185"/>
      <c r="E3" s="185"/>
      <c r="F3" s="186"/>
    </row>
    <row r="4" spans="2:26" ht="18" customHeight="1" x14ac:dyDescent="0.3">
      <c r="B4" s="25" t="s">
        <v>80</v>
      </c>
      <c r="C4" s="27"/>
      <c r="D4" s="27"/>
      <c r="E4" s="27"/>
      <c r="F4" s="27"/>
    </row>
    <row r="5" spans="2:26" ht="24.75" customHeight="1" x14ac:dyDescent="0.3">
      <c r="B5" s="189"/>
      <c r="C5" s="190"/>
      <c r="D5" s="190"/>
      <c r="E5" s="190"/>
      <c r="F5" s="191"/>
    </row>
    <row r="6" spans="2:26" ht="13.5" customHeight="1" x14ac:dyDescent="0.3">
      <c r="B6" s="27"/>
      <c r="C6" s="27"/>
      <c r="D6" s="27"/>
      <c r="E6" s="27"/>
      <c r="F6" s="27"/>
    </row>
    <row r="7" spans="2:26" x14ac:dyDescent="0.3">
      <c r="B7" s="25" t="s">
        <v>50</v>
      </c>
    </row>
    <row r="8" spans="2:26" x14ac:dyDescent="0.3">
      <c r="B8" s="192" t="s">
        <v>27</v>
      </c>
      <c r="C8" s="193"/>
      <c r="D8" s="187" t="s">
        <v>30</v>
      </c>
      <c r="E8" s="187"/>
      <c r="F8" s="187"/>
    </row>
    <row r="9" spans="2:26" ht="22.5" customHeight="1" x14ac:dyDescent="0.3">
      <c r="B9" s="194" t="s">
        <v>361</v>
      </c>
      <c r="C9" s="195"/>
      <c r="D9" s="188" t="s">
        <v>363</v>
      </c>
      <c r="E9" s="188"/>
      <c r="F9" s="188"/>
    </row>
    <row r="10" spans="2:26" ht="22.5" customHeight="1" x14ac:dyDescent="0.3">
      <c r="B10" s="178" t="s">
        <v>362</v>
      </c>
      <c r="C10" s="179"/>
      <c r="D10" s="189" t="s">
        <v>379</v>
      </c>
      <c r="E10" s="190"/>
      <c r="F10" s="191"/>
    </row>
    <row r="11" spans="2:26" ht="22.5" customHeight="1" x14ac:dyDescent="0.3">
      <c r="B11" s="178"/>
      <c r="C11" s="179"/>
      <c r="D11" s="180"/>
      <c r="E11" s="180"/>
      <c r="F11" s="180"/>
    </row>
    <row r="12" spans="2:26" ht="22.5" customHeight="1" x14ac:dyDescent="0.3">
      <c r="B12" s="178"/>
      <c r="C12" s="179"/>
      <c r="D12" s="180"/>
      <c r="E12" s="180"/>
      <c r="F12" s="180"/>
    </row>
    <row r="13" spans="2:26" ht="22.5" customHeight="1" x14ac:dyDescent="0.3">
      <c r="B13" s="178"/>
      <c r="C13" s="179"/>
      <c r="D13" s="180"/>
      <c r="E13" s="180"/>
      <c r="F13" s="180"/>
    </row>
    <row r="14" spans="2:26" ht="22.5" customHeight="1" x14ac:dyDescent="0.3">
      <c r="B14" s="178"/>
      <c r="C14" s="179"/>
      <c r="D14" s="180"/>
      <c r="E14" s="180"/>
      <c r="F14" s="180"/>
    </row>
    <row r="15" spans="2:26" ht="22.5" customHeight="1" x14ac:dyDescent="0.3">
      <c r="B15" s="178"/>
      <c r="C15" s="179"/>
      <c r="D15" s="180"/>
      <c r="E15" s="180"/>
      <c r="F15" s="180"/>
    </row>
    <row r="16" spans="2:26" ht="22.5" customHeight="1" x14ac:dyDescent="0.3">
      <c r="B16" s="178"/>
      <c r="C16" s="179"/>
      <c r="D16" s="180"/>
      <c r="E16" s="180"/>
      <c r="F16" s="180"/>
    </row>
    <row r="17" spans="2:11" ht="22.5" customHeight="1" x14ac:dyDescent="0.3">
      <c r="B17" s="178"/>
      <c r="C17" s="179"/>
      <c r="D17" s="180"/>
      <c r="E17" s="180"/>
      <c r="F17" s="180"/>
    </row>
    <row r="18" spans="2:11" ht="22.5" customHeight="1" x14ac:dyDescent="0.3">
      <c r="B18" s="178"/>
      <c r="C18" s="179"/>
      <c r="D18" s="180"/>
      <c r="E18" s="180"/>
      <c r="F18" s="180"/>
    </row>
    <row r="19" spans="2:11" ht="22.5" customHeight="1" x14ac:dyDescent="0.3">
      <c r="B19" s="178"/>
      <c r="C19" s="179"/>
      <c r="D19" s="180"/>
      <c r="E19" s="180"/>
      <c r="F19" s="180"/>
    </row>
    <row r="20" spans="2:11" ht="22.5" customHeight="1" x14ac:dyDescent="0.3">
      <c r="B20" s="178"/>
      <c r="C20" s="179"/>
      <c r="D20" s="180"/>
      <c r="E20" s="180"/>
      <c r="F20" s="180"/>
    </row>
    <row r="21" spans="2:11" ht="22.5" customHeight="1" x14ac:dyDescent="0.3">
      <c r="B21" s="178"/>
      <c r="C21" s="179"/>
      <c r="D21" s="180"/>
      <c r="E21" s="180"/>
      <c r="F21" s="180"/>
    </row>
    <row r="22" spans="2:11" ht="22.5" customHeight="1" x14ac:dyDescent="0.3">
      <c r="B22" s="178"/>
      <c r="C22" s="179"/>
      <c r="D22" s="180"/>
      <c r="E22" s="180"/>
      <c r="F22" s="180"/>
    </row>
    <row r="23" spans="2:11" ht="22.5" customHeight="1" x14ac:dyDescent="0.3">
      <c r="B23" s="178"/>
      <c r="C23" s="179"/>
      <c r="D23" s="180"/>
      <c r="E23" s="180"/>
      <c r="F23" s="180"/>
    </row>
    <row r="24" spans="2:11" ht="12.75" customHeight="1" x14ac:dyDescent="0.3">
      <c r="B24" s="28"/>
      <c r="C24" s="28"/>
      <c r="D24" s="29"/>
      <c r="E24" s="29"/>
      <c r="F24" s="29"/>
    </row>
    <row r="25" spans="2:11" x14ac:dyDescent="0.3">
      <c r="B25" s="25" t="s">
        <v>51</v>
      </c>
    </row>
    <row r="26" spans="2:11" ht="38.25" customHeight="1" x14ac:dyDescent="0.3">
      <c r="B26" s="197" t="s">
        <v>48</v>
      </c>
      <c r="C26" s="199" t="s">
        <v>27</v>
      </c>
      <c r="D26" s="199" t="s">
        <v>28</v>
      </c>
      <c r="E26" s="199" t="s">
        <v>30</v>
      </c>
      <c r="F26" s="197" t="s">
        <v>31</v>
      </c>
      <c r="G26" s="196" t="s">
        <v>102</v>
      </c>
      <c r="H26" s="196"/>
      <c r="I26" s="196"/>
      <c r="J26" s="196"/>
      <c r="K26" s="196"/>
    </row>
    <row r="27" spans="2:11" x14ac:dyDescent="0.3">
      <c r="B27" s="198"/>
      <c r="C27" s="200"/>
      <c r="D27" s="200"/>
      <c r="E27" s="200"/>
      <c r="F27" s="198"/>
      <c r="G27" s="64" t="s">
        <v>103</v>
      </c>
      <c r="H27" s="64" t="s">
        <v>104</v>
      </c>
      <c r="I27" s="64" t="s">
        <v>105</v>
      </c>
      <c r="J27" s="64" t="s">
        <v>106</v>
      </c>
      <c r="K27" s="64" t="s">
        <v>107</v>
      </c>
    </row>
    <row r="28" spans="2:11" ht="27.75" customHeight="1" x14ac:dyDescent="0.3">
      <c r="B28" s="30">
        <v>1</v>
      </c>
      <c r="C28" s="31" t="s">
        <v>364</v>
      </c>
      <c r="D28" s="30" t="s">
        <v>29</v>
      </c>
      <c r="E28" s="31"/>
      <c r="F28" s="30"/>
      <c r="G28" s="65">
        <f>'Connect &amp; manage'!$C$4</f>
        <v>1.4948128177156677</v>
      </c>
      <c r="H28" s="65">
        <f>'Connect &amp; manage'!$C$5</f>
        <v>1.9593164371180738</v>
      </c>
      <c r="I28" s="65">
        <f>'Connect &amp; manage'!$C$6</f>
        <v>2.2694050365179765</v>
      </c>
      <c r="J28" s="65">
        <f>'Connect &amp; manage'!C7</f>
        <v>2.5873506138969642</v>
      </c>
      <c r="K28" s="66"/>
    </row>
    <row r="29" spans="2:11" ht="27.75" customHeight="1" x14ac:dyDescent="0.3">
      <c r="B29" s="30">
        <v>2</v>
      </c>
      <c r="C29" s="30"/>
      <c r="D29" s="30"/>
      <c r="E29" s="31"/>
      <c r="F29" s="30"/>
      <c r="G29" s="65"/>
      <c r="H29" s="65"/>
      <c r="I29" s="65"/>
      <c r="J29" s="65"/>
      <c r="K29" s="30"/>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108</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cfRule type="expression" dxfId="9" priority="10">
      <formula>$D28="adopted"</formula>
    </cfRule>
  </conditionalFormatting>
  <conditionalFormatting sqref="B29:F32">
    <cfRule type="expression" dxfId="8" priority="9">
      <formula>$D29="adopted"</formula>
    </cfRule>
  </conditionalFormatting>
  <conditionalFormatting sqref="D29:D32">
    <cfRule type="expression" dxfId="7" priority="8">
      <formula>$D29="adopted"</formula>
    </cfRule>
  </conditionalFormatting>
  <conditionalFormatting sqref="G28:K28">
    <cfRule type="expression" dxfId="6" priority="7">
      <formula>$D28="adopted"</formula>
    </cfRule>
  </conditionalFormatting>
  <conditionalFormatting sqref="G29:K32">
    <cfRule type="expression" dxfId="5" priority="6">
      <formula>$D29="adopted"</formula>
    </cfRule>
  </conditionalFormatting>
  <conditionalFormatting sqref="G29:J32">
    <cfRule type="expression" dxfId="4" priority="5">
      <formula>$D29="adopted"</formula>
    </cfRule>
  </conditionalFormatting>
  <conditionalFormatting sqref="G30:J30">
    <cfRule type="expression" dxfId="3" priority="4">
      <formula>$D30="adopted"</formula>
    </cfRule>
  </conditionalFormatting>
  <conditionalFormatting sqref="G31:J31">
    <cfRule type="expression" dxfId="2" priority="3">
      <formula>$D31="adopted"</formula>
    </cfRule>
  </conditionalFormatting>
  <conditionalFormatting sqref="G32:J32">
    <cfRule type="expression" dxfId="1" priority="2">
      <formula>$D32="adopted"</formula>
    </cfRule>
  </conditionalFormatting>
  <conditionalFormatting sqref="G29:J32">
    <cfRule type="expression" dxfId="0" priority="1">
      <formula>$D29="adopted"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H12" sqref="H12:BG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86</v>
      </c>
      <c r="C1" s="21"/>
      <c r="D1" s="21"/>
      <c r="E1" s="21"/>
      <c r="F1" s="32" t="s">
        <v>87</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63</v>
      </c>
      <c r="C3" s="175">
        <v>4.2799999999999998E-2</v>
      </c>
      <c r="D3" s="111" t="s">
        <v>297</v>
      </c>
      <c r="E3" s="21"/>
      <c r="F3" s="77"/>
      <c r="G3" s="129" t="s">
        <v>310</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314</v>
      </c>
      <c r="G4" s="4"/>
      <c r="H4" s="78">
        <v>5.94</v>
      </c>
      <c r="I4" s="78">
        <v>5.91</v>
      </c>
      <c r="J4" s="78">
        <v>5.89</v>
      </c>
      <c r="K4" s="78">
        <v>6.12</v>
      </c>
      <c r="L4" s="78">
        <v>6.35</v>
      </c>
      <c r="M4" s="78">
        <v>6.59</v>
      </c>
      <c r="N4" s="78">
        <v>13.78</v>
      </c>
      <c r="O4" s="78">
        <v>20.96</v>
      </c>
      <c r="P4" s="78">
        <v>28.15</v>
      </c>
      <c r="Q4" s="78">
        <v>35.33</v>
      </c>
      <c r="R4" s="78">
        <v>42.52</v>
      </c>
      <c r="S4" s="78">
        <v>49.71</v>
      </c>
      <c r="T4" s="78">
        <v>56.89</v>
      </c>
      <c r="U4" s="78">
        <v>64.08</v>
      </c>
      <c r="V4" s="78">
        <v>71.260000000000005</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315</v>
      </c>
      <c r="G5" s="38"/>
      <c r="H5" s="78">
        <f>H4*$C$9</f>
        <v>5.6020923808300136</v>
      </c>
      <c r="I5" s="78">
        <f t="shared" ref="I5:V5" si="0">I4*$C$9</f>
        <v>5.5737989849672358</v>
      </c>
      <c r="J5" s="78">
        <f t="shared" si="0"/>
        <v>5.5549367210587164</v>
      </c>
      <c r="K5" s="78">
        <f t="shared" si="0"/>
        <v>5.7718527560066804</v>
      </c>
      <c r="L5" s="78">
        <f t="shared" si="0"/>
        <v>5.9887687909546434</v>
      </c>
      <c r="M5" s="78">
        <f t="shared" si="0"/>
        <v>6.2151159578568667</v>
      </c>
      <c r="N5" s="78">
        <f t="shared" si="0"/>
        <v>12.996099832969289</v>
      </c>
      <c r="O5" s="78">
        <f t="shared" si="0"/>
        <v>19.767652576127457</v>
      </c>
      <c r="P5" s="78">
        <f t="shared" si="0"/>
        <v>26.548636451239876</v>
      </c>
      <c r="Q5" s="78">
        <f t="shared" si="0"/>
        <v>33.32018919439804</v>
      </c>
      <c r="R5" s="78">
        <f t="shared" si="0"/>
        <v>40.101173069510473</v>
      </c>
      <c r="S5" s="78">
        <f t="shared" si="0"/>
        <v>46.882156944622892</v>
      </c>
      <c r="T5" s="78">
        <f t="shared" si="0"/>
        <v>53.653709687781053</v>
      </c>
      <c r="U5" s="78">
        <f t="shared" si="0"/>
        <v>60.434693562893479</v>
      </c>
      <c r="V5" s="78">
        <f t="shared" si="0"/>
        <v>67.206246306051654</v>
      </c>
      <c r="W5" s="78">
        <f t="shared" ref="W5:BG5" si="1">W4*$D$22</f>
        <v>87.509327740368704</v>
      </c>
      <c r="X5" s="78">
        <f t="shared" si="1"/>
        <v>95.071862236449945</v>
      </c>
      <c r="Y5" s="78">
        <f t="shared" si="1"/>
        <v>102.63439673253119</v>
      </c>
      <c r="Z5" s="78">
        <f t="shared" si="1"/>
        <v>110.19693122861243</v>
      </c>
      <c r="AA5" s="78">
        <f t="shared" si="1"/>
        <v>117.75946572469368</v>
      </c>
      <c r="AB5" s="78">
        <f t="shared" si="1"/>
        <v>125.32200022077492</v>
      </c>
      <c r="AC5" s="78">
        <f t="shared" si="1"/>
        <v>131.80417264598742</v>
      </c>
      <c r="AD5" s="78">
        <f t="shared" si="1"/>
        <v>139.36670714206866</v>
      </c>
      <c r="AE5" s="78">
        <f t="shared" si="1"/>
        <v>146.9292416381499</v>
      </c>
      <c r="AF5" s="78">
        <f t="shared" si="1"/>
        <v>154.49177613423115</v>
      </c>
      <c r="AG5" s="78">
        <f t="shared" si="1"/>
        <v>162.05431063031241</v>
      </c>
      <c r="AH5" s="78">
        <f t="shared" si="1"/>
        <v>169.61684512639366</v>
      </c>
      <c r="AI5" s="78">
        <f t="shared" si="1"/>
        <v>177.1793796224749</v>
      </c>
      <c r="AJ5" s="78">
        <f t="shared" si="1"/>
        <v>184.74191411855614</v>
      </c>
      <c r="AK5" s="78">
        <f t="shared" si="1"/>
        <v>192.30444861463738</v>
      </c>
      <c r="AL5" s="78">
        <f t="shared" si="1"/>
        <v>198.78662103984988</v>
      </c>
      <c r="AM5" s="78">
        <f t="shared" si="1"/>
        <v>206.34915553593112</v>
      </c>
      <c r="AN5" s="78">
        <f t="shared" si="1"/>
        <v>213.91169003201236</v>
      </c>
      <c r="AO5" s="78">
        <f t="shared" si="1"/>
        <v>221.47422452809363</v>
      </c>
      <c r="AP5" s="78">
        <f t="shared" si="1"/>
        <v>229.03675902417487</v>
      </c>
      <c r="AQ5" s="78">
        <f t="shared" si="1"/>
        <v>237.67965559112486</v>
      </c>
      <c r="AR5" s="78">
        <f t="shared" si="1"/>
        <v>245.2421900872061</v>
      </c>
      <c r="AS5" s="78">
        <f t="shared" si="1"/>
        <v>252.80472458328734</v>
      </c>
      <c r="AT5" s="78">
        <f t="shared" si="1"/>
        <v>260.36725907936858</v>
      </c>
      <c r="AU5" s="78">
        <f t="shared" si="1"/>
        <v>267.92979357544982</v>
      </c>
      <c r="AV5" s="78">
        <f t="shared" si="1"/>
        <v>276.57269014239984</v>
      </c>
      <c r="AW5" s="78">
        <f t="shared" si="1"/>
        <v>283.0548625676123</v>
      </c>
      <c r="AX5" s="78">
        <f t="shared" si="1"/>
        <v>290.6173970636936</v>
      </c>
      <c r="AY5" s="78">
        <f t="shared" si="1"/>
        <v>298.17993155977484</v>
      </c>
      <c r="AZ5" s="78">
        <f t="shared" si="1"/>
        <v>304.66210398498731</v>
      </c>
      <c r="BA5" s="78">
        <f t="shared" si="1"/>
        <v>310.06391433933106</v>
      </c>
      <c r="BB5" s="78">
        <f t="shared" si="1"/>
        <v>315.46572469367482</v>
      </c>
      <c r="BC5" s="78">
        <f t="shared" si="1"/>
        <v>320.86753504801857</v>
      </c>
      <c r="BD5" s="78">
        <f t="shared" si="1"/>
        <v>325.18898333149355</v>
      </c>
      <c r="BE5" s="78">
        <f t="shared" si="1"/>
        <v>329.51043161496858</v>
      </c>
      <c r="BF5" s="78">
        <f t="shared" si="1"/>
        <v>333.83187989844356</v>
      </c>
      <c r="BG5" s="78">
        <f t="shared" si="1"/>
        <v>337.07296611104982</v>
      </c>
    </row>
    <row r="6" spans="1:59" x14ac:dyDescent="0.3">
      <c r="A6" s="21"/>
      <c r="B6" s="22" t="s">
        <v>67</v>
      </c>
      <c r="C6" s="23">
        <v>1.4999999999999999E-2</v>
      </c>
      <c r="D6" s="21"/>
      <c r="E6" s="21"/>
      <c r="F6" s="51" t="s">
        <v>205</v>
      </c>
      <c r="G6" s="50">
        <f>39.24*$C$9</f>
        <v>37.007761788513427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208</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206</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45.75" x14ac:dyDescent="0.3">
      <c r="A9" s="21"/>
      <c r="B9" s="172" t="s">
        <v>381</v>
      </c>
      <c r="C9" s="176">
        <v>0.9431131954259282</v>
      </c>
      <c r="D9" s="21"/>
      <c r="E9" s="22"/>
      <c r="F9" s="51" t="s">
        <v>311</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312</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72</v>
      </c>
      <c r="C11" s="21"/>
      <c r="D11" s="21"/>
      <c r="E11" s="21"/>
      <c r="F11" s="51" t="s">
        <v>207</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73</v>
      </c>
      <c r="C12" s="21"/>
      <c r="D12" s="21"/>
      <c r="E12" s="21"/>
      <c r="F12" s="51" t="s">
        <v>313</v>
      </c>
      <c r="G12" s="110"/>
      <c r="H12" s="112">
        <v>0.44932000000000005</v>
      </c>
      <c r="I12" s="112">
        <v>0.43639882352941178</v>
      </c>
      <c r="J12" s="112">
        <v>0.42347764705882357</v>
      </c>
      <c r="K12" s="112">
        <v>0.4105564705882353</v>
      </c>
      <c r="L12" s="112">
        <v>0.39763529411764703</v>
      </c>
      <c r="M12" s="112">
        <v>0.38471411764705882</v>
      </c>
      <c r="N12" s="112">
        <v>0.37179294117647055</v>
      </c>
      <c r="O12" s="112">
        <v>0.35887176470588228</v>
      </c>
      <c r="P12" s="112">
        <v>0.34595058823529407</v>
      </c>
      <c r="Q12" s="112">
        <v>0.3330294117647058</v>
      </c>
      <c r="R12" s="112">
        <v>0.32010823529411753</v>
      </c>
      <c r="S12" s="112">
        <v>0.30718705882352931</v>
      </c>
      <c r="T12" s="112">
        <v>0.29426588235294104</v>
      </c>
      <c r="U12" s="112">
        <v>0.28134470588235277</v>
      </c>
      <c r="V12" s="112">
        <v>0.26842352941176456</v>
      </c>
      <c r="W12" s="112">
        <v>0.25550235294117629</v>
      </c>
      <c r="X12" s="112">
        <v>0.24258117647058805</v>
      </c>
      <c r="Y12" s="112">
        <v>0.22965999999999981</v>
      </c>
      <c r="Z12" s="112">
        <v>0.21673882352941154</v>
      </c>
      <c r="AA12" s="112">
        <v>0.2038176470588233</v>
      </c>
      <c r="AB12" s="112">
        <v>0.19089647058823506</v>
      </c>
      <c r="AC12" s="112">
        <v>0.17797529411764679</v>
      </c>
      <c r="AD12" s="112">
        <v>0.16505411764705855</v>
      </c>
      <c r="AE12" s="112">
        <v>0.1521329411764703</v>
      </c>
      <c r="AF12" s="112">
        <v>0.13921176470588204</v>
      </c>
      <c r="AG12" s="112">
        <v>0.12629058823529382</v>
      </c>
      <c r="AH12" s="112">
        <v>0.11336941176470558</v>
      </c>
      <c r="AI12" s="112">
        <v>0.10044823529411734</v>
      </c>
      <c r="AJ12" s="112">
        <v>8.7527058823529097E-2</v>
      </c>
      <c r="AK12" s="112">
        <v>7.4605882352940869E-2</v>
      </c>
      <c r="AL12" s="112">
        <v>6.1684705882352628E-2</v>
      </c>
      <c r="AM12" s="112">
        <v>4.8763529411764393E-2</v>
      </c>
      <c r="AN12" s="112">
        <v>3.5842352941176159E-2</v>
      </c>
      <c r="AO12" s="112">
        <v>2.2921176470587924E-2</v>
      </c>
      <c r="AP12" s="112">
        <v>9.999999999999688E-3</v>
      </c>
      <c r="AQ12" s="112">
        <v>0.01</v>
      </c>
      <c r="AR12" s="112">
        <v>0.01</v>
      </c>
      <c r="AS12" s="112">
        <v>0.01</v>
      </c>
      <c r="AT12" s="112">
        <v>0.01</v>
      </c>
      <c r="AU12" s="112">
        <v>0.01</v>
      </c>
      <c r="AV12" s="112">
        <v>0.01</v>
      </c>
      <c r="AW12" s="112">
        <v>0.01</v>
      </c>
      <c r="AX12" s="112">
        <v>0.01</v>
      </c>
      <c r="AY12" s="112">
        <v>0.01</v>
      </c>
      <c r="AZ12" s="112">
        <v>0.01</v>
      </c>
      <c r="BA12" s="112">
        <v>0.01</v>
      </c>
      <c r="BB12" s="112">
        <v>0.01</v>
      </c>
      <c r="BC12" s="112">
        <v>0.01</v>
      </c>
      <c r="BD12" s="112">
        <v>0.01</v>
      </c>
      <c r="BE12" s="112">
        <v>0.01</v>
      </c>
      <c r="BF12" s="112">
        <v>0.01</v>
      </c>
      <c r="BG12" s="112">
        <v>0.01</v>
      </c>
    </row>
    <row r="13" spans="1:59" x14ac:dyDescent="0.3">
      <c r="A13" s="21"/>
      <c r="B13" s="201" t="s">
        <v>75</v>
      </c>
      <c r="C13" s="202"/>
      <c r="D13" s="128" t="s">
        <v>329</v>
      </c>
      <c r="E13" s="21"/>
      <c r="F13" s="38"/>
      <c r="G13" s="38"/>
      <c r="H13" s="38"/>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row>
    <row r="14" spans="1:59" ht="15.75" x14ac:dyDescent="0.35">
      <c r="A14" s="21"/>
      <c r="B14" s="203"/>
      <c r="C14" s="204"/>
      <c r="D14" s="42" t="s">
        <v>109</v>
      </c>
      <c r="E14" s="21"/>
      <c r="F14" s="67"/>
      <c r="G14" s="38"/>
      <c r="H14" s="38"/>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row>
    <row r="15" spans="1:59" ht="15.75" x14ac:dyDescent="0.35">
      <c r="A15" s="21"/>
      <c r="B15" s="205" t="s">
        <v>330</v>
      </c>
      <c r="C15" s="41" t="s">
        <v>323</v>
      </c>
      <c r="D15" s="127">
        <v>1.3408686121386491</v>
      </c>
      <c r="E15" s="21"/>
      <c r="F15" s="70" t="s">
        <v>92</v>
      </c>
      <c r="G15" s="38"/>
      <c r="H15" s="38"/>
      <c r="I15" s="76" t="s">
        <v>156</v>
      </c>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59" ht="15" customHeight="1" x14ac:dyDescent="0.35">
      <c r="A16" s="21"/>
      <c r="B16" s="205"/>
      <c r="C16" s="41" t="s">
        <v>324</v>
      </c>
      <c r="D16" s="127">
        <v>1.3004251926654264</v>
      </c>
      <c r="E16" s="83"/>
      <c r="F16" s="71" t="s">
        <v>157</v>
      </c>
      <c r="G16" s="38"/>
      <c r="H16" s="38"/>
      <c r="I16" s="76" t="s">
        <v>331</v>
      </c>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ht="15" customHeight="1" x14ac:dyDescent="0.35">
      <c r="A17" s="21"/>
      <c r="B17" s="205"/>
      <c r="C17" s="41" t="s">
        <v>325</v>
      </c>
      <c r="D17" s="127">
        <v>1.2670349113192076</v>
      </c>
      <c r="E17" s="83"/>
      <c r="F17" s="70" t="s">
        <v>210</v>
      </c>
      <c r="G17" s="72"/>
      <c r="H17" s="72"/>
      <c r="I17" s="79" t="s">
        <v>204</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05"/>
      <c r="C18" s="41" t="s">
        <v>326</v>
      </c>
      <c r="D18" s="127">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05"/>
      <c r="C19" s="41" t="s">
        <v>327</v>
      </c>
      <c r="D19" s="127">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05"/>
      <c r="C20" s="41" t="s">
        <v>328</v>
      </c>
      <c r="D20" s="127">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05"/>
      <c r="C21" s="41" t="s">
        <v>253</v>
      </c>
      <c r="D21" s="127">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05"/>
      <c r="C22" s="41" t="s">
        <v>254</v>
      </c>
      <c r="D22" s="127">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05"/>
      <c r="C23" s="41" t="s">
        <v>74</v>
      </c>
      <c r="D23" s="127">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05"/>
      <c r="C24" s="41" t="s">
        <v>109</v>
      </c>
      <c r="D24" s="127">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7" t="s">
        <v>318</v>
      </c>
    </row>
    <row r="28" spans="1:59" x14ac:dyDescent="0.3">
      <c r="B28" s="20" t="s">
        <v>250</v>
      </c>
      <c r="E28" s="74"/>
    </row>
    <row r="29" spans="1:59" x14ac:dyDescent="0.3">
      <c r="B29" s="20" t="s">
        <v>251</v>
      </c>
    </row>
    <row r="31" spans="1:59" x14ac:dyDescent="0.3">
      <c r="B31" s="20" t="str">
        <f>"Power sector emissions reduce by"&amp;" "&amp;ROUND($D$78,2)&amp;" g/kWh p.a. between now and 2030."</f>
        <v>Power sector emissions reduce by 14.5 g/kWh p.a. between now and 2030.</v>
      </c>
    </row>
    <row r="32" spans="1:59" x14ac:dyDescent="0.3">
      <c r="B32" s="20" t="s">
        <v>252</v>
      </c>
      <c r="H32" s="73"/>
    </row>
    <row r="33" spans="2:5" ht="47.25" customHeight="1" x14ac:dyDescent="0.3">
      <c r="D33" s="108" t="s">
        <v>293</v>
      </c>
    </row>
    <row r="34" spans="2:5" x14ac:dyDescent="0.3">
      <c r="B34" s="113" t="s">
        <v>247</v>
      </c>
      <c r="C34" s="20" t="s">
        <v>253</v>
      </c>
      <c r="D34" s="20">
        <f>0.58982*1000</f>
        <v>589.82000000000005</v>
      </c>
      <c r="E34" s="20" t="s">
        <v>294</v>
      </c>
    </row>
    <row r="35" spans="2:5" x14ac:dyDescent="0.3">
      <c r="B35" s="113" t="s">
        <v>248</v>
      </c>
      <c r="C35" s="20" t="s">
        <v>254</v>
      </c>
      <c r="D35" s="73">
        <f>D34-$D$78</f>
        <v>575.32450000000006</v>
      </c>
    </row>
    <row r="36" spans="2:5" x14ac:dyDescent="0.3">
      <c r="B36" s="113" t="s">
        <v>249</v>
      </c>
      <c r="C36" s="20" t="s">
        <v>74</v>
      </c>
      <c r="D36" s="73">
        <f t="shared" ref="D36:D73" si="2">D35-$D$78</f>
        <v>560.82900000000006</v>
      </c>
    </row>
    <row r="37" spans="2:5" x14ac:dyDescent="0.3">
      <c r="C37" s="20" t="s">
        <v>109</v>
      </c>
      <c r="D37" s="73">
        <f t="shared" si="2"/>
        <v>546.33350000000007</v>
      </c>
    </row>
    <row r="38" spans="2:5" x14ac:dyDescent="0.3">
      <c r="C38" s="20" t="s">
        <v>255</v>
      </c>
      <c r="D38" s="73">
        <f t="shared" si="2"/>
        <v>531.83800000000008</v>
      </c>
    </row>
    <row r="39" spans="2:5" x14ac:dyDescent="0.3">
      <c r="C39" s="20" t="s">
        <v>256</v>
      </c>
      <c r="D39" s="73">
        <f t="shared" si="2"/>
        <v>517.34250000000009</v>
      </c>
    </row>
    <row r="40" spans="2:5" x14ac:dyDescent="0.3">
      <c r="C40" s="20" t="s">
        <v>257</v>
      </c>
      <c r="D40" s="73">
        <f t="shared" si="2"/>
        <v>502.84700000000009</v>
      </c>
    </row>
    <row r="41" spans="2:5" x14ac:dyDescent="0.3">
      <c r="C41" s="20" t="s">
        <v>258</v>
      </c>
      <c r="D41" s="73">
        <f t="shared" si="2"/>
        <v>488.3515000000001</v>
      </c>
    </row>
    <row r="42" spans="2:5" x14ac:dyDescent="0.3">
      <c r="C42" s="20" t="s">
        <v>259</v>
      </c>
      <c r="D42" s="73">
        <f t="shared" si="2"/>
        <v>473.85600000000011</v>
      </c>
    </row>
    <row r="43" spans="2:5" x14ac:dyDescent="0.3">
      <c r="C43" s="20" t="s">
        <v>260</v>
      </c>
      <c r="D43" s="73">
        <f t="shared" si="2"/>
        <v>459.36050000000012</v>
      </c>
    </row>
    <row r="44" spans="2:5" x14ac:dyDescent="0.3">
      <c r="C44" s="20" t="s">
        <v>261</v>
      </c>
      <c r="D44" s="73">
        <f t="shared" si="2"/>
        <v>444.86500000000012</v>
      </c>
    </row>
    <row r="45" spans="2:5" x14ac:dyDescent="0.3">
      <c r="C45" s="20" t="s">
        <v>262</v>
      </c>
      <c r="D45" s="73">
        <f t="shared" si="2"/>
        <v>430.36950000000013</v>
      </c>
    </row>
    <row r="46" spans="2:5" x14ac:dyDescent="0.3">
      <c r="C46" s="20" t="s">
        <v>263</v>
      </c>
      <c r="D46" s="73">
        <f t="shared" si="2"/>
        <v>415.87400000000014</v>
      </c>
    </row>
    <row r="47" spans="2:5" x14ac:dyDescent="0.3">
      <c r="C47" s="20" t="s">
        <v>264</v>
      </c>
      <c r="D47" s="73">
        <f t="shared" si="2"/>
        <v>401.37850000000014</v>
      </c>
    </row>
    <row r="48" spans="2:5" x14ac:dyDescent="0.3">
      <c r="C48" s="20" t="s">
        <v>265</v>
      </c>
      <c r="D48" s="73">
        <f t="shared" si="2"/>
        <v>386.88300000000015</v>
      </c>
    </row>
    <row r="49" spans="3:4" x14ac:dyDescent="0.3">
      <c r="C49" s="20" t="s">
        <v>266</v>
      </c>
      <c r="D49" s="73">
        <f t="shared" si="2"/>
        <v>372.38750000000016</v>
      </c>
    </row>
    <row r="50" spans="3:4" x14ac:dyDescent="0.3">
      <c r="C50" s="20" t="s">
        <v>267</v>
      </c>
      <c r="D50" s="73">
        <f t="shared" si="2"/>
        <v>357.89200000000017</v>
      </c>
    </row>
    <row r="51" spans="3:4" x14ac:dyDescent="0.3">
      <c r="C51" s="20" t="s">
        <v>268</v>
      </c>
      <c r="D51" s="73">
        <f t="shared" si="2"/>
        <v>343.39650000000017</v>
      </c>
    </row>
    <row r="52" spans="3:4" x14ac:dyDescent="0.3">
      <c r="C52" s="20" t="s">
        <v>269</v>
      </c>
      <c r="D52" s="73">
        <f t="shared" si="2"/>
        <v>328.90100000000018</v>
      </c>
    </row>
    <row r="53" spans="3:4" x14ac:dyDescent="0.3">
      <c r="C53" s="20" t="s">
        <v>270</v>
      </c>
      <c r="D53" s="73">
        <f t="shared" si="2"/>
        <v>314.40550000000019</v>
      </c>
    </row>
    <row r="54" spans="3:4" x14ac:dyDescent="0.3">
      <c r="C54" s="20" t="s">
        <v>271</v>
      </c>
      <c r="D54" s="73">
        <f t="shared" si="2"/>
        <v>299.9100000000002</v>
      </c>
    </row>
    <row r="55" spans="3:4" x14ac:dyDescent="0.3">
      <c r="C55" s="20" t="s">
        <v>272</v>
      </c>
      <c r="D55" s="73">
        <f t="shared" si="2"/>
        <v>285.4145000000002</v>
      </c>
    </row>
    <row r="56" spans="3:4" x14ac:dyDescent="0.3">
      <c r="C56" s="20" t="s">
        <v>273</v>
      </c>
      <c r="D56" s="73">
        <f t="shared" si="2"/>
        <v>270.91900000000021</v>
      </c>
    </row>
    <row r="57" spans="3:4" x14ac:dyDescent="0.3">
      <c r="C57" s="20" t="s">
        <v>274</v>
      </c>
      <c r="D57" s="73">
        <f t="shared" si="2"/>
        <v>256.42350000000022</v>
      </c>
    </row>
    <row r="58" spans="3:4" x14ac:dyDescent="0.3">
      <c r="C58" s="20" t="s">
        <v>275</v>
      </c>
      <c r="D58" s="73">
        <f t="shared" si="2"/>
        <v>241.92800000000022</v>
      </c>
    </row>
    <row r="59" spans="3:4" x14ac:dyDescent="0.3">
      <c r="C59" s="20" t="s">
        <v>276</v>
      </c>
      <c r="D59" s="73">
        <f t="shared" si="2"/>
        <v>227.43250000000023</v>
      </c>
    </row>
    <row r="60" spans="3:4" x14ac:dyDescent="0.3">
      <c r="C60" s="20" t="s">
        <v>277</v>
      </c>
      <c r="D60" s="73">
        <f t="shared" si="2"/>
        <v>212.93700000000024</v>
      </c>
    </row>
    <row r="61" spans="3:4" x14ac:dyDescent="0.3">
      <c r="C61" s="20" t="s">
        <v>278</v>
      </c>
      <c r="D61" s="73">
        <f t="shared" si="2"/>
        <v>198.44150000000025</v>
      </c>
    </row>
    <row r="62" spans="3:4" x14ac:dyDescent="0.3">
      <c r="C62" s="20" t="s">
        <v>279</v>
      </c>
      <c r="D62" s="73">
        <f t="shared" si="2"/>
        <v>183.94600000000025</v>
      </c>
    </row>
    <row r="63" spans="3:4" x14ac:dyDescent="0.3">
      <c r="C63" s="20" t="s">
        <v>280</v>
      </c>
      <c r="D63" s="73">
        <f t="shared" si="2"/>
        <v>169.45050000000026</v>
      </c>
    </row>
    <row r="64" spans="3:4" x14ac:dyDescent="0.3">
      <c r="C64" s="20" t="s">
        <v>281</v>
      </c>
      <c r="D64" s="73">
        <f t="shared" si="2"/>
        <v>154.95500000000027</v>
      </c>
    </row>
    <row r="65" spans="3:5" x14ac:dyDescent="0.3">
      <c r="C65" s="20" t="s">
        <v>282</v>
      </c>
      <c r="D65" s="73">
        <f t="shared" si="2"/>
        <v>140.45950000000028</v>
      </c>
    </row>
    <row r="66" spans="3:5" x14ac:dyDescent="0.3">
      <c r="C66" s="20" t="s">
        <v>283</v>
      </c>
      <c r="D66" s="73">
        <f t="shared" si="2"/>
        <v>125.96400000000027</v>
      </c>
    </row>
    <row r="67" spans="3:5" x14ac:dyDescent="0.3">
      <c r="C67" s="20" t="s">
        <v>284</v>
      </c>
      <c r="D67" s="73">
        <f t="shared" si="2"/>
        <v>111.46850000000026</v>
      </c>
    </row>
    <row r="68" spans="3:5" x14ac:dyDescent="0.3">
      <c r="C68" s="20" t="s">
        <v>285</v>
      </c>
      <c r="D68" s="73">
        <f t="shared" si="2"/>
        <v>96.973000000000255</v>
      </c>
    </row>
    <row r="69" spans="3:5" x14ac:dyDescent="0.3">
      <c r="C69" s="20" t="s">
        <v>286</v>
      </c>
      <c r="D69" s="73">
        <f t="shared" si="2"/>
        <v>82.477500000000248</v>
      </c>
    </row>
    <row r="70" spans="3:5" x14ac:dyDescent="0.3">
      <c r="C70" s="20" t="s">
        <v>287</v>
      </c>
      <c r="D70" s="73">
        <f t="shared" si="2"/>
        <v>67.982000000000241</v>
      </c>
    </row>
    <row r="71" spans="3:5" x14ac:dyDescent="0.3">
      <c r="C71" s="20" t="s">
        <v>288</v>
      </c>
      <c r="D71" s="73">
        <f t="shared" si="2"/>
        <v>53.486500000000241</v>
      </c>
    </row>
    <row r="72" spans="3:5" x14ac:dyDescent="0.3">
      <c r="C72" s="20" t="s">
        <v>289</v>
      </c>
      <c r="D72" s="73">
        <f t="shared" si="2"/>
        <v>38.991000000000241</v>
      </c>
    </row>
    <row r="73" spans="3:5" x14ac:dyDescent="0.3">
      <c r="C73" s="20" t="s">
        <v>290</v>
      </c>
      <c r="D73" s="73">
        <f t="shared" si="2"/>
        <v>24.495500000000241</v>
      </c>
    </row>
    <row r="74" spans="3:5" x14ac:dyDescent="0.3">
      <c r="C74" s="20" t="s">
        <v>291</v>
      </c>
      <c r="D74" s="73">
        <v>10</v>
      </c>
    </row>
    <row r="75" spans="3:5" x14ac:dyDescent="0.3">
      <c r="C75" s="20" t="s">
        <v>292</v>
      </c>
      <c r="D75" s="73">
        <f>D73-D78</f>
        <v>10.00000000000024</v>
      </c>
      <c r="E75" s="20" t="s">
        <v>295</v>
      </c>
    </row>
    <row r="78" spans="3:5" x14ac:dyDescent="0.3">
      <c r="D78" s="109">
        <f>(D34-D74)/40</f>
        <v>14.495500000000002</v>
      </c>
      <c r="E78" s="20" t="s">
        <v>296</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Normal="100" zoomScaleSheetLayoutView="75" workbookViewId="0">
      <pane xSplit="2" ySplit="6" topLeftCell="C7" activePane="bottomRight" state="frozen"/>
      <selection activeCell="G14" sqref="G14"/>
      <selection pane="topRight" activeCell="G14" sqref="G14"/>
      <selection pane="bottomLeft" activeCell="G14" sqref="G14"/>
      <selection pane="bottomRight" activeCell="E12" sqref="E12"/>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15.14062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302</v>
      </c>
      <c r="C1" s="3" t="s">
        <v>304</v>
      </c>
      <c r="D1" s="3"/>
      <c r="E1" s="3"/>
      <c r="F1" s="3"/>
      <c r="G1" s="3"/>
      <c r="H1" s="3"/>
      <c r="I1" s="3"/>
      <c r="J1" s="3"/>
      <c r="K1" s="3"/>
      <c r="AQ1" s="22"/>
      <c r="AR1" s="22"/>
      <c r="AS1" s="22"/>
      <c r="AT1" s="22"/>
      <c r="AU1" s="22"/>
      <c r="AV1" s="22"/>
      <c r="AW1" s="22"/>
      <c r="AX1" s="22"/>
      <c r="AY1" s="22"/>
      <c r="AZ1" s="22"/>
      <c r="BA1" s="22"/>
      <c r="BB1" s="22"/>
      <c r="BC1" s="22"/>
      <c r="BD1" s="22"/>
    </row>
    <row r="2" spans="1:56" x14ac:dyDescent="0.3">
      <c r="B2" s="4" t="s">
        <v>358</v>
      </c>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52</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46</v>
      </c>
      <c r="D6" s="4" t="s">
        <v>47</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210" t="s">
        <v>11</v>
      </c>
      <c r="B7" s="61" t="s">
        <v>320</v>
      </c>
      <c r="C7" s="61" t="s">
        <v>357</v>
      </c>
      <c r="D7" s="61" t="s">
        <v>40</v>
      </c>
      <c r="E7" s="62">
        <f>-('Workings baseline'!D8*'Workings baseline'!D13%/'Workings baseline'!D15*'Workings baseline'!E13*'Workings baseline'!F13/1000000+'Workings baseline'!D8*'Workings baseline'!D14%/'Workings baseline'!D16*'Workings baseline'!E14*'Workings baseline'!F14/1000000)</f>
        <v>-0.41126346666666663</v>
      </c>
      <c r="F7" s="62">
        <f>E7*'Workings baseline'!C24%</f>
        <v>-0.23976660106666664</v>
      </c>
      <c r="G7" s="62">
        <f>F7*'Workings baseline'!D24%</f>
        <v>-0.19109398105013331</v>
      </c>
      <c r="H7" s="62">
        <f>E7*'Workings baseline'!E24%</f>
        <v>-0.18547982346666667</v>
      </c>
      <c r="I7" s="62">
        <f>E7*'Workings baseline'!F24%</f>
        <v>-0.35121900053333333</v>
      </c>
      <c r="J7" s="62">
        <f>E7*'Workings baseline'!G24%</f>
        <v>-0.382475024</v>
      </c>
      <c r="K7" s="62">
        <f>E7*'Workings baseline'!H24%</f>
        <v>-0.34134867733333329</v>
      </c>
      <c r="L7" s="62">
        <f>E7*'Workings baseline'!I24%</f>
        <v>-0.34957394666666664</v>
      </c>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211"/>
      <c r="B8" s="61" t="s">
        <v>159</v>
      </c>
      <c r="C8" s="61" t="s">
        <v>348</v>
      </c>
      <c r="D8" s="61" t="s">
        <v>40</v>
      </c>
      <c r="E8" s="62">
        <f>-('Workings baseline'!D8*'Workings baseline'!D13%)/'Workings baseline'!D15*('Workings baseline'!D17%*'Workings baseline'!E17*'Workings baseline'!F17)/1000000</f>
        <v>-2.0335416666666668E-2</v>
      </c>
      <c r="F8" s="62">
        <f>E8*'Workings baseline'!C24%</f>
        <v>-1.1855547916666667E-2</v>
      </c>
      <c r="G8" s="62">
        <f>E8*'Workings baseline'!D24%</f>
        <v>-1.6207327083333334E-2</v>
      </c>
      <c r="H8" s="62">
        <f>E8*'Workings baseline'!E24%</f>
        <v>-9.1712729166666673E-3</v>
      </c>
      <c r="I8" s="62">
        <f>E8*'Workings baseline'!F24%</f>
        <v>-1.7366445833333338E-2</v>
      </c>
      <c r="J8" s="62">
        <f>E8*'Workings baseline'!G24%</f>
        <v>-1.8911937500000003E-2</v>
      </c>
      <c r="K8" s="62">
        <f>E8*'Workings baseline'!H24%</f>
        <v>-1.6878395833333334E-2</v>
      </c>
      <c r="L8" s="62">
        <f>E8*'Workings baseline'!I24%</f>
        <v>-1.7285104166666669E-2</v>
      </c>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211"/>
      <c r="B9" s="61" t="s">
        <v>159</v>
      </c>
      <c r="C9" s="61" t="s">
        <v>349</v>
      </c>
      <c r="D9" s="61" t="s">
        <v>40</v>
      </c>
      <c r="E9" s="62">
        <f>-('Workings baseline'!D8*'Workings baseline'!D13%)/'Workings baseline'!D15*'Workings baseline'!D18%*'Workings baseline'!E18/1000000</f>
        <v>-1.5251562500000001E-2</v>
      </c>
      <c r="F9" s="62">
        <f>E9*'Workings baseline'!C24%</f>
        <v>-8.8916609375000004E-3</v>
      </c>
      <c r="G9" s="62">
        <f>E9*'Workings baseline'!D24%</f>
        <v>-1.2155495312500002E-2</v>
      </c>
      <c r="H9" s="62">
        <f>E9*'Workings baseline'!E24%</f>
        <v>-6.8784546875000005E-3</v>
      </c>
      <c r="I9" s="62">
        <f>E9*'Workings baseline'!F24%</f>
        <v>-1.3024834375000002E-2</v>
      </c>
      <c r="J9" s="62">
        <f>E9*'Workings baseline'!G24%</f>
        <v>-1.4183953125000003E-2</v>
      </c>
      <c r="K9" s="62">
        <f>E9*'Workings baseline'!H24%</f>
        <v>-1.2658796875000001E-2</v>
      </c>
      <c r="L9" s="62">
        <f>E9*'Workings baseline'!I24%</f>
        <v>-1.2963828125E-2</v>
      </c>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211"/>
      <c r="B10" s="61" t="s">
        <v>159</v>
      </c>
      <c r="C10" s="61" t="s">
        <v>350</v>
      </c>
      <c r="D10" s="61" t="s">
        <v>40</v>
      </c>
      <c r="E10" s="62">
        <f>-('Workings baseline'!D8*'Workings baseline'!D13%)/'Workings baseline'!D15*'Workings baseline'!D19%*('Workings baseline'!E19*'Workings baseline'!F19+'Workings baseline'!G19*'Workings baseline'!H19)/1000000</f>
        <v>-6.2795766666666666E-3</v>
      </c>
      <c r="F10" s="62">
        <f>E10*'Workings baseline'!C24%</f>
        <v>-3.6609931966666664E-3</v>
      </c>
      <c r="G10" s="62">
        <f>E10*'Workings baseline'!D24%</f>
        <v>-5.0048226033333337E-3</v>
      </c>
      <c r="H10" s="62">
        <f>E10*'Workings baseline'!E24%</f>
        <v>-2.8320890766666668E-3</v>
      </c>
      <c r="I10" s="62">
        <f>E10*'Workings baseline'!F24</f>
        <v>-0.53627584733333333</v>
      </c>
      <c r="J10" s="62">
        <f>E10*'Workings baseline'!G24%</f>
        <v>-5.8400063000000006E-3</v>
      </c>
      <c r="K10" s="62">
        <f>E10*'Workings baseline'!H24%</f>
        <v>-5.2120486333333332E-3</v>
      </c>
      <c r="L10" s="62">
        <f>E10*'Workings baseline'!I24%</f>
        <v>-5.3376401666666668E-3</v>
      </c>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211"/>
      <c r="B11" s="61" t="s">
        <v>320</v>
      </c>
      <c r="C11" s="61" t="s">
        <v>373</v>
      </c>
      <c r="D11" s="61" t="s">
        <v>40</v>
      </c>
      <c r="E11" s="62">
        <f>-'Workings baseline'!D12/'Workings baseline'!E12/1000000</f>
        <v>-0.1</v>
      </c>
      <c r="F11" s="62">
        <f>E11</f>
        <v>-0.1</v>
      </c>
      <c r="G11" s="62">
        <f>F11</f>
        <v>-0.1</v>
      </c>
      <c r="H11" s="62">
        <f>G11</f>
        <v>-0.1</v>
      </c>
      <c r="I11" s="62">
        <f t="shared" ref="I11:L11" si="0">H11</f>
        <v>-0.1</v>
      </c>
      <c r="J11" s="62">
        <f t="shared" si="0"/>
        <v>-0.1</v>
      </c>
      <c r="K11" s="62">
        <f t="shared" si="0"/>
        <v>-0.1</v>
      </c>
      <c r="L11" s="62">
        <f t="shared" si="0"/>
        <v>-0.1</v>
      </c>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212"/>
      <c r="B12" s="125" t="s">
        <v>197</v>
      </c>
      <c r="C12" s="58"/>
      <c r="D12" s="126" t="s">
        <v>40</v>
      </c>
      <c r="E12" s="59">
        <f>SUM(E7:E11)</f>
        <v>-0.55313002249999998</v>
      </c>
      <c r="F12" s="59">
        <f t="shared" ref="F12:AW12" si="1">SUM(F7:F11)</f>
        <v>-0.36417480311749995</v>
      </c>
      <c r="G12" s="59">
        <f>SUM(G7:G11)</f>
        <v>-0.32446162604929996</v>
      </c>
      <c r="H12" s="59">
        <f t="shared" si="1"/>
        <v>-0.3043616401475</v>
      </c>
      <c r="I12" s="59">
        <f t="shared" si="1"/>
        <v>-1.017886128075</v>
      </c>
      <c r="J12" s="59">
        <f t="shared" si="1"/>
        <v>-0.52141092092499997</v>
      </c>
      <c r="K12" s="59">
        <f t="shared" si="1"/>
        <v>-0.47609791867499995</v>
      </c>
      <c r="L12" s="59">
        <f t="shared" si="1"/>
        <v>-0.48516051912500002</v>
      </c>
      <c r="M12" s="59">
        <f t="shared" si="1"/>
        <v>0</v>
      </c>
      <c r="N12" s="59">
        <f t="shared" si="1"/>
        <v>0</v>
      </c>
      <c r="O12" s="59">
        <f t="shared" si="1"/>
        <v>0</v>
      </c>
      <c r="P12" s="59">
        <f t="shared" si="1"/>
        <v>0</v>
      </c>
      <c r="Q12" s="59">
        <f t="shared" si="1"/>
        <v>0</v>
      </c>
      <c r="R12" s="59">
        <f t="shared" si="1"/>
        <v>0</v>
      </c>
      <c r="S12" s="59">
        <f t="shared" si="1"/>
        <v>0</v>
      </c>
      <c r="T12" s="59">
        <f t="shared" si="1"/>
        <v>0</v>
      </c>
      <c r="U12" s="59">
        <f t="shared" si="1"/>
        <v>0</v>
      </c>
      <c r="V12" s="59">
        <f t="shared" si="1"/>
        <v>0</v>
      </c>
      <c r="W12" s="59">
        <f t="shared" si="1"/>
        <v>0</v>
      </c>
      <c r="X12" s="59">
        <f t="shared" si="1"/>
        <v>0</v>
      </c>
      <c r="Y12" s="59">
        <f t="shared" si="1"/>
        <v>0</v>
      </c>
      <c r="Z12" s="59">
        <f t="shared" si="1"/>
        <v>0</v>
      </c>
      <c r="AA12" s="59">
        <f t="shared" si="1"/>
        <v>0</v>
      </c>
      <c r="AB12" s="59">
        <f t="shared" si="1"/>
        <v>0</v>
      </c>
      <c r="AC12" s="59">
        <f t="shared" si="1"/>
        <v>0</v>
      </c>
      <c r="AD12" s="59">
        <f t="shared" si="1"/>
        <v>0</v>
      </c>
      <c r="AE12" s="59">
        <f t="shared" si="1"/>
        <v>0</v>
      </c>
      <c r="AF12" s="59">
        <f t="shared" si="1"/>
        <v>0</v>
      </c>
      <c r="AG12" s="59">
        <f t="shared" si="1"/>
        <v>0</v>
      </c>
      <c r="AH12" s="59">
        <f t="shared" si="1"/>
        <v>0</v>
      </c>
      <c r="AI12" s="59">
        <f t="shared" si="1"/>
        <v>0</v>
      </c>
      <c r="AJ12" s="59">
        <f t="shared" si="1"/>
        <v>0</v>
      </c>
      <c r="AK12" s="59">
        <f t="shared" si="1"/>
        <v>0</v>
      </c>
      <c r="AL12" s="59">
        <f t="shared" si="1"/>
        <v>0</v>
      </c>
      <c r="AM12" s="59">
        <f t="shared" si="1"/>
        <v>0</v>
      </c>
      <c r="AN12" s="59">
        <f t="shared" si="1"/>
        <v>0</v>
      </c>
      <c r="AO12" s="59">
        <f t="shared" si="1"/>
        <v>0</v>
      </c>
      <c r="AP12" s="59">
        <f t="shared" si="1"/>
        <v>0</v>
      </c>
      <c r="AQ12" s="59">
        <f t="shared" si="1"/>
        <v>0</v>
      </c>
      <c r="AR12" s="59">
        <f t="shared" si="1"/>
        <v>0</v>
      </c>
      <c r="AS12" s="59">
        <f t="shared" si="1"/>
        <v>0</v>
      </c>
      <c r="AT12" s="59">
        <f t="shared" si="1"/>
        <v>0</v>
      </c>
      <c r="AU12" s="59">
        <f t="shared" si="1"/>
        <v>0</v>
      </c>
      <c r="AV12" s="59">
        <f t="shared" si="1"/>
        <v>0</v>
      </c>
      <c r="AW12" s="59">
        <f t="shared" si="1"/>
        <v>0</v>
      </c>
      <c r="AX12" s="61"/>
      <c r="AY12" s="61"/>
      <c r="AZ12" s="61"/>
      <c r="BA12" s="61"/>
      <c r="BB12" s="61"/>
      <c r="BC12" s="61"/>
      <c r="BD12" s="61"/>
    </row>
    <row r="13" spans="1:56" ht="12.75" customHeight="1" x14ac:dyDescent="0.3">
      <c r="A13" s="206" t="s">
        <v>309</v>
      </c>
      <c r="B13" s="9" t="s">
        <v>36</v>
      </c>
      <c r="D13" s="4" t="s">
        <v>40</v>
      </c>
      <c r="E13" s="34">
        <f>'Fixed data'!$G$6*E29/1000000</f>
        <v>0</v>
      </c>
      <c r="F13" s="34">
        <f>'Fixed data'!$G$6*F29/1000000</f>
        <v>0</v>
      </c>
      <c r="G13" s="34">
        <f>'Fixed data'!$G$6*G29/1000000</f>
        <v>0</v>
      </c>
      <c r="H13" s="34">
        <f>'Fixed data'!$G$6*H29/1000000</f>
        <v>0</v>
      </c>
      <c r="I13" s="34">
        <f>'Fixed data'!$G$6*I29/1000000</f>
        <v>0</v>
      </c>
      <c r="J13" s="34">
        <f>'Fixed data'!$G$6*J29/1000000</f>
        <v>0</v>
      </c>
      <c r="K13" s="34">
        <f>'Fixed data'!$G$6*K29/1000000</f>
        <v>0</v>
      </c>
      <c r="L13" s="34">
        <f>'Fixed data'!$G$6*L29/1000000</f>
        <v>0</v>
      </c>
      <c r="M13" s="34">
        <f>'Fixed data'!$G$6*M29/1000000</f>
        <v>0</v>
      </c>
      <c r="N13" s="34">
        <f>'Fixed data'!$G$6*N29/1000000</f>
        <v>0</v>
      </c>
      <c r="O13" s="34">
        <f>'Fixed data'!$G$6*O29/1000000</f>
        <v>0</v>
      </c>
      <c r="P13" s="34">
        <f>'Fixed data'!$G$6*P29/1000000</f>
        <v>0</v>
      </c>
      <c r="Q13" s="34">
        <f>'Fixed data'!$G$6*Q29/1000000</f>
        <v>0</v>
      </c>
      <c r="R13" s="34">
        <f>'Fixed data'!$G$6*R29/1000000</f>
        <v>0</v>
      </c>
      <c r="S13" s="34">
        <f>'Fixed data'!$G$6*S29/1000000</f>
        <v>0</v>
      </c>
      <c r="T13" s="34">
        <f>'Fixed data'!$G$6*T29/1000000</f>
        <v>0</v>
      </c>
      <c r="U13" s="34">
        <f>'Fixed data'!$G$6*U29/1000000</f>
        <v>0</v>
      </c>
      <c r="V13" s="34">
        <f>'Fixed data'!$G$6*V29/1000000</f>
        <v>0</v>
      </c>
      <c r="W13" s="34">
        <f>'Fixed data'!$G$6*W29/1000000</f>
        <v>0</v>
      </c>
      <c r="X13" s="34">
        <f>'Fixed data'!$G$6*X29/1000000</f>
        <v>0</v>
      </c>
      <c r="Y13" s="34">
        <f>'Fixed data'!$G$6*Y29/1000000</f>
        <v>0</v>
      </c>
      <c r="Z13" s="34">
        <f>'Fixed data'!$G$6*Z29/1000000</f>
        <v>0</v>
      </c>
      <c r="AA13" s="34">
        <f>'Fixed data'!$G$6*AA29/1000000</f>
        <v>0</v>
      </c>
      <c r="AB13" s="34">
        <f>'Fixed data'!$G$6*AB29/1000000</f>
        <v>0</v>
      </c>
      <c r="AC13" s="34">
        <f>'Fixed data'!$G$6*AC29/1000000</f>
        <v>0</v>
      </c>
      <c r="AD13" s="34">
        <f>'Fixed data'!$G$6*AD29/1000000</f>
        <v>0</v>
      </c>
      <c r="AE13" s="34">
        <f>'Fixed data'!$G$6*AE29/1000000</f>
        <v>0</v>
      </c>
      <c r="AF13" s="34">
        <f>'Fixed data'!$G$6*AF29/1000000</f>
        <v>0</v>
      </c>
      <c r="AG13" s="34">
        <f>'Fixed data'!$G$6*AG29/1000000</f>
        <v>0</v>
      </c>
      <c r="AH13" s="34">
        <f>'Fixed data'!$G$6*AH29/1000000</f>
        <v>0</v>
      </c>
      <c r="AI13" s="34">
        <f>'Fixed data'!$G$6*AI29/1000000</f>
        <v>0</v>
      </c>
      <c r="AJ13" s="34">
        <f>'Fixed data'!$G$6*AJ29/1000000</f>
        <v>0</v>
      </c>
      <c r="AK13" s="34">
        <f>'Fixed data'!$G$6*AK29/1000000</f>
        <v>0</v>
      </c>
      <c r="AL13" s="34">
        <f>'Fixed data'!$G$6*AL29/1000000</f>
        <v>0</v>
      </c>
      <c r="AM13" s="34">
        <f>'Fixed data'!$G$6*AM29/1000000</f>
        <v>0</v>
      </c>
      <c r="AN13" s="34">
        <f>'Fixed data'!$G$6*AN29/1000000</f>
        <v>0</v>
      </c>
      <c r="AO13" s="34">
        <f>'Fixed data'!$G$6*AO29/1000000</f>
        <v>0</v>
      </c>
      <c r="AP13" s="34">
        <f>'Fixed data'!$G$6*AP29/1000000</f>
        <v>0</v>
      </c>
      <c r="AQ13" s="34">
        <f>'Fixed data'!$G$6*AQ29/1000000</f>
        <v>0</v>
      </c>
      <c r="AR13" s="34">
        <f>'Fixed data'!$G$6*AR29/1000000</f>
        <v>0</v>
      </c>
      <c r="AS13" s="34">
        <f>'Fixed data'!$G$6*AS29/1000000</f>
        <v>0</v>
      </c>
      <c r="AT13" s="34">
        <f>'Fixed data'!$G$6*AT29/1000000</f>
        <v>0</v>
      </c>
      <c r="AU13" s="34">
        <f>'Fixed data'!$G$6*AU29/1000000</f>
        <v>0</v>
      </c>
      <c r="AV13" s="34">
        <f>'Fixed data'!$G$6*AV29/1000000</f>
        <v>0</v>
      </c>
      <c r="AW13" s="34">
        <f>'Fixed data'!$G$6*AW29/1000000</f>
        <v>0</v>
      </c>
      <c r="AX13" s="34">
        <f>'Fixed data'!$G$6*AX29/1000000</f>
        <v>0</v>
      </c>
      <c r="AY13" s="34">
        <f>'Fixed data'!$G$6*AY29/1000000</f>
        <v>0</v>
      </c>
      <c r="AZ13" s="34">
        <f>'Fixed data'!$G$6*AZ29/1000000</f>
        <v>0</v>
      </c>
      <c r="BA13" s="34">
        <f>'Fixed data'!$G$6*BA29/1000000</f>
        <v>0</v>
      </c>
      <c r="BB13" s="34">
        <f>'Fixed data'!$G$6*BB29/1000000</f>
        <v>0</v>
      </c>
      <c r="BC13" s="34">
        <f>'Fixed data'!$G$6*BC29/1000000</f>
        <v>0</v>
      </c>
      <c r="BD13" s="34">
        <f>'Fixed data'!$G$6*BD29/1000000</f>
        <v>0</v>
      </c>
    </row>
    <row r="14" spans="1:56" ht="15" customHeight="1" x14ac:dyDescent="0.3">
      <c r="A14" s="207"/>
      <c r="B14" s="9" t="s">
        <v>202</v>
      </c>
      <c r="D14" s="4" t="s">
        <v>40</v>
      </c>
      <c r="E14" s="34">
        <f>E30*'Fixed data'!H$5/1000000</f>
        <v>0</v>
      </c>
      <c r="F14" s="34">
        <f>F30*'Fixed data'!I$5/1000000</f>
        <v>0</v>
      </c>
      <c r="G14" s="34">
        <f>G30*'Fixed data'!J$5/1000000</f>
        <v>0</v>
      </c>
      <c r="H14" s="34">
        <f>H30*'Fixed data'!K$5/1000000</f>
        <v>0</v>
      </c>
      <c r="I14" s="34">
        <f>I30*'Fixed data'!L$5/1000000</f>
        <v>0</v>
      </c>
      <c r="J14" s="34">
        <f>J30*'Fixed data'!M$5/1000000</f>
        <v>0</v>
      </c>
      <c r="K14" s="34">
        <f>K30*'Fixed data'!N$5/1000000</f>
        <v>0</v>
      </c>
      <c r="L14" s="34">
        <f>L30*'Fixed data'!O$5/1000000</f>
        <v>0</v>
      </c>
      <c r="M14" s="34">
        <f>M30*'Fixed data'!P$5/1000000</f>
        <v>0</v>
      </c>
      <c r="N14" s="34">
        <f>N30*'Fixed data'!Q$5/1000000</f>
        <v>0</v>
      </c>
      <c r="O14" s="34">
        <f>O30*'Fixed data'!R$5/1000000</f>
        <v>0</v>
      </c>
      <c r="P14" s="34">
        <f>P30*'Fixed data'!S$5/1000000</f>
        <v>0</v>
      </c>
      <c r="Q14" s="34">
        <f>Q30*'Fixed data'!T$5/1000000</f>
        <v>0</v>
      </c>
      <c r="R14" s="34">
        <f>R30*'Fixed data'!U$5/1000000</f>
        <v>0</v>
      </c>
      <c r="S14" s="34">
        <f>S30*'Fixed data'!V$5/1000000</f>
        <v>0</v>
      </c>
      <c r="T14" s="34">
        <f>T30*'Fixed data'!W$5/1000000</f>
        <v>0</v>
      </c>
      <c r="U14" s="34">
        <f>U30*'Fixed data'!X$5/1000000</f>
        <v>0</v>
      </c>
      <c r="V14" s="34">
        <f>V30*'Fixed data'!Y$5/1000000</f>
        <v>0</v>
      </c>
      <c r="W14" s="34">
        <f>W30*'Fixed data'!Z$5/1000000</f>
        <v>0</v>
      </c>
      <c r="X14" s="34">
        <f>X30*'Fixed data'!AA$5/1000000</f>
        <v>0</v>
      </c>
      <c r="Y14" s="34">
        <f>Y30*'Fixed data'!AB$5/1000000</f>
        <v>0</v>
      </c>
      <c r="Z14" s="34">
        <f>Z30*'Fixed data'!AC$5/1000000</f>
        <v>0</v>
      </c>
      <c r="AA14" s="34">
        <f>AA30*'Fixed data'!AD$5/1000000</f>
        <v>0</v>
      </c>
      <c r="AB14" s="34">
        <f>AB30*'Fixed data'!AE$5/1000000</f>
        <v>0</v>
      </c>
      <c r="AC14" s="34">
        <f>AC30*'Fixed data'!AF$5/1000000</f>
        <v>0</v>
      </c>
      <c r="AD14" s="34">
        <f>AD30*'Fixed data'!AG$5/1000000</f>
        <v>0</v>
      </c>
      <c r="AE14" s="34">
        <f>AE30*'Fixed data'!AH$5/1000000</f>
        <v>0</v>
      </c>
      <c r="AF14" s="34">
        <f>AF30*'Fixed data'!AI$5/1000000</f>
        <v>0</v>
      </c>
      <c r="AG14" s="34">
        <f>AG30*'Fixed data'!AJ$5/1000000</f>
        <v>0</v>
      </c>
      <c r="AH14" s="34">
        <f>AH30*'Fixed data'!AK$5/1000000</f>
        <v>0</v>
      </c>
      <c r="AI14" s="34">
        <f>AI30*'Fixed data'!AL$5/1000000</f>
        <v>0</v>
      </c>
      <c r="AJ14" s="34">
        <f>AJ30*'Fixed data'!AM$5/1000000</f>
        <v>0</v>
      </c>
      <c r="AK14" s="34">
        <f>AK30*'Fixed data'!AN$5/1000000</f>
        <v>0</v>
      </c>
      <c r="AL14" s="34">
        <f>AL30*'Fixed data'!AO$5/1000000</f>
        <v>0</v>
      </c>
      <c r="AM14" s="34">
        <f>AM30*'Fixed data'!AP$5/1000000</f>
        <v>0</v>
      </c>
      <c r="AN14" s="34">
        <f>AN30*'Fixed data'!AQ$5/1000000</f>
        <v>0</v>
      </c>
      <c r="AO14" s="34">
        <f>AO30*'Fixed data'!AR$5/1000000</f>
        <v>0</v>
      </c>
      <c r="AP14" s="34">
        <f>AP30*'Fixed data'!AS$5/1000000</f>
        <v>0</v>
      </c>
      <c r="AQ14" s="34">
        <f>AQ30*'Fixed data'!AT$5/1000000</f>
        <v>0</v>
      </c>
      <c r="AR14" s="34">
        <f>AR30*'Fixed data'!AU$5/1000000</f>
        <v>0</v>
      </c>
      <c r="AS14" s="34">
        <f>AS30*'Fixed data'!AV$5/1000000</f>
        <v>0</v>
      </c>
      <c r="AT14" s="34">
        <f>AT30*'Fixed data'!AW$5/1000000</f>
        <v>0</v>
      </c>
      <c r="AU14" s="34">
        <f>AU30*'Fixed data'!AX$5/1000000</f>
        <v>0</v>
      </c>
      <c r="AV14" s="34">
        <f>AV30*'Fixed data'!AY$5/1000000</f>
        <v>0</v>
      </c>
      <c r="AW14" s="34">
        <f>AW30*'Fixed data'!AZ$5/1000000</f>
        <v>0</v>
      </c>
      <c r="AX14" s="34">
        <f>AX30*'Fixed data'!BA$5/1000000</f>
        <v>0</v>
      </c>
      <c r="AY14" s="34">
        <f>AY30*'Fixed data'!BB$5/1000000</f>
        <v>0</v>
      </c>
      <c r="AZ14" s="34">
        <f>AZ30*'Fixed data'!BC$5/1000000</f>
        <v>0</v>
      </c>
      <c r="BA14" s="34">
        <f>BA30*'Fixed data'!BD$5/1000000</f>
        <v>0</v>
      </c>
      <c r="BB14" s="34">
        <f>BB30*'Fixed data'!BE$5/1000000</f>
        <v>0</v>
      </c>
      <c r="BC14" s="34">
        <f>BC30*'Fixed data'!BF$5/1000000</f>
        <v>0</v>
      </c>
      <c r="BD14" s="34">
        <f>BD30*'Fixed data'!BG$5/1000000</f>
        <v>0</v>
      </c>
    </row>
    <row r="15" spans="1:56" ht="15" customHeight="1" x14ac:dyDescent="0.3">
      <c r="A15" s="207"/>
      <c r="B15" s="9" t="s">
        <v>298</v>
      </c>
      <c r="C15" s="11"/>
      <c r="D15" s="11" t="s">
        <v>40</v>
      </c>
      <c r="E15" s="82">
        <f>'Fixed data'!$G$7*E$31/1000000</f>
        <v>-1.4132269393390823E-2</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207"/>
      <c r="B16" s="9" t="s">
        <v>299</v>
      </c>
      <c r="C16" s="9"/>
      <c r="D16" s="9" t="s">
        <v>40</v>
      </c>
      <c r="E16" s="82">
        <f>'Fixed data'!$G$8*E32/1000000</f>
        <v>-3.6766879722642677E-2</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207"/>
      <c r="B17" s="4" t="s">
        <v>203</v>
      </c>
      <c r="D17" s="9" t="s">
        <v>40</v>
      </c>
      <c r="E17" s="34">
        <f>E33*'Fixed data'!H$5/1000000</f>
        <v>0</v>
      </c>
      <c r="F17" s="34">
        <f>F33*'Fixed data'!I$5/1000000</f>
        <v>0</v>
      </c>
      <c r="G17" s="34">
        <f>G33*'Fixed data'!J$5/1000000</f>
        <v>0</v>
      </c>
      <c r="H17" s="34">
        <f>H33*'Fixed data'!K$5/1000000</f>
        <v>0</v>
      </c>
      <c r="I17" s="34">
        <f>I33*'Fixed data'!L$5/1000000</f>
        <v>0</v>
      </c>
      <c r="J17" s="34">
        <f>J33*'Fixed data'!M$5/1000000</f>
        <v>0</v>
      </c>
      <c r="K17" s="34">
        <f>K33*'Fixed data'!N$5/1000000</f>
        <v>0</v>
      </c>
      <c r="L17" s="34">
        <f>L33*'Fixed data'!O$5/1000000</f>
        <v>0</v>
      </c>
      <c r="M17" s="34">
        <f>M33*'Fixed data'!P$5/1000000</f>
        <v>0</v>
      </c>
      <c r="N17" s="34">
        <f>N33*'Fixed data'!Q$5/1000000</f>
        <v>0</v>
      </c>
      <c r="O17" s="34">
        <f>O33*'Fixed data'!R$5/1000000</f>
        <v>0</v>
      </c>
      <c r="P17" s="34">
        <f>P33*'Fixed data'!S$5/1000000</f>
        <v>0</v>
      </c>
      <c r="Q17" s="34">
        <f>Q33*'Fixed data'!T$5/1000000</f>
        <v>0</v>
      </c>
      <c r="R17" s="34">
        <f>R33*'Fixed data'!U$5/1000000</f>
        <v>0</v>
      </c>
      <c r="S17" s="34">
        <f>S33*'Fixed data'!V$5/1000000</f>
        <v>0</v>
      </c>
      <c r="T17" s="34">
        <f>T33*'Fixed data'!W$5/1000000</f>
        <v>0</v>
      </c>
      <c r="U17" s="34">
        <f>U33*'Fixed data'!X$5/1000000</f>
        <v>0</v>
      </c>
      <c r="V17" s="34">
        <f>V33*'Fixed data'!Y$5/1000000</f>
        <v>0</v>
      </c>
      <c r="W17" s="34">
        <f>W33*'Fixed data'!Z$5/1000000</f>
        <v>0</v>
      </c>
      <c r="X17" s="34">
        <f>X33*'Fixed data'!AA$5/1000000</f>
        <v>0</v>
      </c>
      <c r="Y17" s="34">
        <f>Y33*'Fixed data'!AB$5/1000000</f>
        <v>0</v>
      </c>
      <c r="Z17" s="34">
        <f>Z33*'Fixed data'!AC$5/1000000</f>
        <v>0</v>
      </c>
      <c r="AA17" s="34">
        <f>AA33*'Fixed data'!AD$5/1000000</f>
        <v>0</v>
      </c>
      <c r="AB17" s="34">
        <f>AB33*'Fixed data'!AE$5/1000000</f>
        <v>0</v>
      </c>
      <c r="AC17" s="34">
        <f>AC33*'Fixed data'!AF$5/1000000</f>
        <v>0</v>
      </c>
      <c r="AD17" s="34">
        <f>AD33*'Fixed data'!AG$5/1000000</f>
        <v>0</v>
      </c>
      <c r="AE17" s="34">
        <f>AE33*'Fixed data'!AH$5/1000000</f>
        <v>0</v>
      </c>
      <c r="AF17" s="34">
        <f>AF33*'Fixed data'!AI$5/1000000</f>
        <v>0</v>
      </c>
      <c r="AG17" s="34">
        <f>AG33*'Fixed data'!AJ$5/1000000</f>
        <v>0</v>
      </c>
      <c r="AH17" s="34">
        <f>AH33*'Fixed data'!AK$5/1000000</f>
        <v>0</v>
      </c>
      <c r="AI17" s="34">
        <f>AI33*'Fixed data'!AL$5/1000000</f>
        <v>0</v>
      </c>
      <c r="AJ17" s="34">
        <f>AJ33*'Fixed data'!AM$5/1000000</f>
        <v>0</v>
      </c>
      <c r="AK17" s="34">
        <f>AK33*'Fixed data'!AN$5/1000000</f>
        <v>0</v>
      </c>
      <c r="AL17" s="34">
        <f>AL33*'Fixed data'!AO$5/1000000</f>
        <v>0</v>
      </c>
      <c r="AM17" s="34">
        <f>AM33*'Fixed data'!AP$5/1000000</f>
        <v>0</v>
      </c>
      <c r="AN17" s="34">
        <f>AN33*'Fixed data'!AQ$5/1000000</f>
        <v>0</v>
      </c>
      <c r="AO17" s="34">
        <f>AO33*'Fixed data'!AR$5/1000000</f>
        <v>0</v>
      </c>
      <c r="AP17" s="34">
        <f>AP33*'Fixed data'!AS$5/1000000</f>
        <v>0</v>
      </c>
      <c r="AQ17" s="34">
        <f>AQ33*'Fixed data'!AT$5/1000000</f>
        <v>0</v>
      </c>
      <c r="AR17" s="34">
        <f>AR33*'Fixed data'!AU$5/1000000</f>
        <v>0</v>
      </c>
      <c r="AS17" s="34">
        <f>AS33*'Fixed data'!AV$5/1000000</f>
        <v>0</v>
      </c>
      <c r="AT17" s="34">
        <f>AT33*'Fixed data'!AW$5/1000000</f>
        <v>0</v>
      </c>
      <c r="AU17" s="34">
        <f>AU33*'Fixed data'!AX$5/1000000</f>
        <v>0</v>
      </c>
      <c r="AV17" s="34">
        <f>AV33*'Fixed data'!AY$5/1000000</f>
        <v>0</v>
      </c>
      <c r="AW17" s="34">
        <f>AW33*'Fixed data'!AZ$5/1000000</f>
        <v>0</v>
      </c>
      <c r="AX17" s="34">
        <f>AX33*'Fixed data'!BA$5/1000000</f>
        <v>0</v>
      </c>
      <c r="AY17" s="34">
        <f>AY33*'Fixed data'!BB$5/1000000</f>
        <v>0</v>
      </c>
      <c r="AZ17" s="34">
        <f>AZ33*'Fixed data'!BC$5/1000000</f>
        <v>0</v>
      </c>
      <c r="BA17" s="34">
        <f>BA33*'Fixed data'!BD$5/1000000</f>
        <v>0</v>
      </c>
      <c r="BB17" s="34">
        <f>BB33*'Fixed data'!BE$5/1000000</f>
        <v>0</v>
      </c>
      <c r="BC17" s="34">
        <f>BC33*'Fixed data'!BF$5/1000000</f>
        <v>0</v>
      </c>
      <c r="BD17" s="34">
        <f>BD33*'Fixed data'!BG$5/1000000</f>
        <v>0</v>
      </c>
    </row>
    <row r="18" spans="1:56" ht="15" customHeight="1" x14ac:dyDescent="0.3">
      <c r="A18" s="207"/>
      <c r="B18" s="9" t="s">
        <v>70</v>
      </c>
      <c r="C18" s="9"/>
      <c r="D18" s="4" t="s">
        <v>40</v>
      </c>
      <c r="E18" s="34">
        <f>E34*'Fixed data'!$G$9</f>
        <v>0</v>
      </c>
      <c r="F18" s="34">
        <f>F34*'Fixed data'!$G$9</f>
        <v>0</v>
      </c>
      <c r="G18" s="34">
        <f>G34*'Fixed data'!$G$9</f>
        <v>0</v>
      </c>
      <c r="H18" s="34">
        <f>H34*'Fixed data'!$G$9</f>
        <v>0</v>
      </c>
      <c r="I18" s="34">
        <f>I34*'Fixed data'!$G$9</f>
        <v>0</v>
      </c>
      <c r="J18" s="34">
        <f>J34*'Fixed data'!$G$9</f>
        <v>0</v>
      </c>
      <c r="K18" s="34">
        <f>K34*'Fixed data'!$G$9</f>
        <v>0</v>
      </c>
      <c r="L18" s="34">
        <f>L34*'Fixed data'!$G$9</f>
        <v>0</v>
      </c>
      <c r="M18" s="34">
        <f>M34*'Fixed data'!$G$9</f>
        <v>0</v>
      </c>
      <c r="N18" s="34">
        <f>N34*'Fixed data'!$G$9</f>
        <v>0</v>
      </c>
      <c r="O18" s="34">
        <f>O34*'Fixed data'!$G$9</f>
        <v>0</v>
      </c>
      <c r="P18" s="34">
        <f>P34*'Fixed data'!$G$9</f>
        <v>0</v>
      </c>
      <c r="Q18" s="34">
        <f>Q34*'Fixed data'!$G$9</f>
        <v>0</v>
      </c>
      <c r="R18" s="34">
        <f>R34*'Fixed data'!$G$9</f>
        <v>0</v>
      </c>
      <c r="S18" s="34">
        <f>S34*'Fixed data'!$G$9</f>
        <v>0</v>
      </c>
      <c r="T18" s="34">
        <f>T34*'Fixed data'!$G$9</f>
        <v>0</v>
      </c>
      <c r="U18" s="34">
        <f>U34*'Fixed data'!$G$9</f>
        <v>0</v>
      </c>
      <c r="V18" s="34">
        <f>V34*'Fixed data'!$G$9</f>
        <v>0</v>
      </c>
      <c r="W18" s="34">
        <f>W34*'Fixed data'!$G$9</f>
        <v>0</v>
      </c>
      <c r="X18" s="34">
        <f>X34*'Fixed data'!$G$9</f>
        <v>0</v>
      </c>
      <c r="Y18" s="34">
        <f>Y34*'Fixed data'!$G$9</f>
        <v>0</v>
      </c>
      <c r="Z18" s="34">
        <f>Z34*'Fixed data'!$G$9</f>
        <v>0</v>
      </c>
      <c r="AA18" s="34">
        <f>AA34*'Fixed data'!$G$9</f>
        <v>0</v>
      </c>
      <c r="AB18" s="34">
        <f>AB34*'Fixed data'!$G$9</f>
        <v>0</v>
      </c>
      <c r="AC18" s="34">
        <f>AC34*'Fixed data'!$G$9</f>
        <v>0</v>
      </c>
      <c r="AD18" s="34">
        <f>AD34*'Fixed data'!$G$9</f>
        <v>0</v>
      </c>
      <c r="AE18" s="34">
        <f>AE34*'Fixed data'!$G$9</f>
        <v>0</v>
      </c>
      <c r="AF18" s="34">
        <f>AF34*'Fixed data'!$G$9</f>
        <v>0</v>
      </c>
      <c r="AG18" s="34">
        <f>AG34*'Fixed data'!$G$9</f>
        <v>0</v>
      </c>
      <c r="AH18" s="34">
        <f>AH34*'Fixed data'!$G$9</f>
        <v>0</v>
      </c>
      <c r="AI18" s="34">
        <f>AI34*'Fixed data'!$G$9</f>
        <v>0</v>
      </c>
      <c r="AJ18" s="34">
        <f>AJ34*'Fixed data'!$G$9</f>
        <v>0</v>
      </c>
      <c r="AK18" s="34">
        <f>AK34*'Fixed data'!$G$9</f>
        <v>0</v>
      </c>
      <c r="AL18" s="34">
        <f>AL34*'Fixed data'!$G$9</f>
        <v>0</v>
      </c>
      <c r="AM18" s="34">
        <f>AM34*'Fixed data'!$G$9</f>
        <v>0</v>
      </c>
      <c r="AN18" s="34">
        <f>AN34*'Fixed data'!$G$9</f>
        <v>0</v>
      </c>
      <c r="AO18" s="34">
        <f>AO34*'Fixed data'!$G$9</f>
        <v>0</v>
      </c>
      <c r="AP18" s="34">
        <f>AP34*'Fixed data'!$G$9</f>
        <v>0</v>
      </c>
      <c r="AQ18" s="34">
        <f>AQ34*'Fixed data'!$G$9</f>
        <v>0</v>
      </c>
      <c r="AR18" s="34">
        <f>AR34*'Fixed data'!$G$9</f>
        <v>0</v>
      </c>
      <c r="AS18" s="34">
        <f>AS34*'Fixed data'!$G$9</f>
        <v>0</v>
      </c>
      <c r="AT18" s="34">
        <f>AT34*'Fixed data'!$G$9</f>
        <v>0</v>
      </c>
      <c r="AU18" s="34">
        <f>AU34*'Fixed data'!$G$9</f>
        <v>0</v>
      </c>
      <c r="AV18" s="34">
        <f>AV34*'Fixed data'!$G$9</f>
        <v>0</v>
      </c>
      <c r="AW18" s="34">
        <f>AW34*'Fixed data'!$G$9</f>
        <v>0</v>
      </c>
      <c r="AX18" s="34">
        <f>AX34*'Fixed data'!$G$9</f>
        <v>0</v>
      </c>
      <c r="AY18" s="34">
        <f>AY34*'Fixed data'!$G$9</f>
        <v>0</v>
      </c>
      <c r="AZ18" s="34">
        <f>AZ34*'Fixed data'!$G$9</f>
        <v>0</v>
      </c>
      <c r="BA18" s="34">
        <f>BA34*'Fixed data'!$G$9</f>
        <v>0</v>
      </c>
      <c r="BB18" s="34">
        <f>BB34*'Fixed data'!$G$9</f>
        <v>0</v>
      </c>
      <c r="BC18" s="34">
        <f>BC34*'Fixed data'!$G$9</f>
        <v>0</v>
      </c>
      <c r="BD18" s="34">
        <f>BD34*'Fixed data'!$G$9</f>
        <v>0</v>
      </c>
    </row>
    <row r="19" spans="1:56" ht="15" customHeight="1" x14ac:dyDescent="0.3">
      <c r="A19" s="207"/>
      <c r="B19" s="9" t="s">
        <v>71</v>
      </c>
      <c r="C19" s="9"/>
      <c r="D19" s="4" t="s">
        <v>40</v>
      </c>
      <c r="E19" s="34">
        <f>E35*'Fixed data'!$G$10</f>
        <v>0</v>
      </c>
      <c r="F19" s="34">
        <f>F35*'Fixed data'!$G$10</f>
        <v>0</v>
      </c>
      <c r="G19" s="34">
        <f>G35*'Fixed data'!$G$10</f>
        <v>0</v>
      </c>
      <c r="H19" s="34">
        <f>H35*'Fixed data'!$G$10</f>
        <v>0</v>
      </c>
      <c r="I19" s="34">
        <f>I35*'Fixed data'!$G$10</f>
        <v>0</v>
      </c>
      <c r="J19" s="34">
        <f>J35*'Fixed data'!$G$10</f>
        <v>0</v>
      </c>
      <c r="K19" s="34">
        <f>K35*'Fixed data'!$G$10</f>
        <v>0</v>
      </c>
      <c r="L19" s="34">
        <f>L35*'Fixed data'!$G$10</f>
        <v>0</v>
      </c>
      <c r="M19" s="34">
        <f>M35*'Fixed data'!$G$10</f>
        <v>0</v>
      </c>
      <c r="N19" s="34">
        <f>N35*'Fixed data'!$G$10</f>
        <v>0</v>
      </c>
      <c r="O19" s="34">
        <f>O35*'Fixed data'!$G$10</f>
        <v>0</v>
      </c>
      <c r="P19" s="34">
        <f>P35*'Fixed data'!$G$10</f>
        <v>0</v>
      </c>
      <c r="Q19" s="34">
        <f>Q35*'Fixed data'!$G$10</f>
        <v>0</v>
      </c>
      <c r="R19" s="34">
        <f>R35*'Fixed data'!$G$10</f>
        <v>0</v>
      </c>
      <c r="S19" s="34">
        <f>S35*'Fixed data'!$G$10</f>
        <v>0</v>
      </c>
      <c r="T19" s="34">
        <f>T35*'Fixed data'!$G$10</f>
        <v>0</v>
      </c>
      <c r="U19" s="34">
        <f>U35*'Fixed data'!$G$10</f>
        <v>0</v>
      </c>
      <c r="V19" s="34">
        <f>V35*'Fixed data'!$G$10</f>
        <v>0</v>
      </c>
      <c r="W19" s="34">
        <f>W35*'Fixed data'!$G$10</f>
        <v>0</v>
      </c>
      <c r="X19" s="34">
        <f>X35*'Fixed data'!$G$10</f>
        <v>0</v>
      </c>
      <c r="Y19" s="34">
        <f>Y35*'Fixed data'!$G$10</f>
        <v>0</v>
      </c>
      <c r="Z19" s="34">
        <f>Z35*'Fixed data'!$G$10</f>
        <v>0</v>
      </c>
      <c r="AA19" s="34">
        <f>AA35*'Fixed data'!$G$10</f>
        <v>0</v>
      </c>
      <c r="AB19" s="34">
        <f>AB35*'Fixed data'!$G$10</f>
        <v>0</v>
      </c>
      <c r="AC19" s="34">
        <f>AC35*'Fixed data'!$G$10</f>
        <v>0</v>
      </c>
      <c r="AD19" s="34">
        <f>AD35*'Fixed data'!$G$10</f>
        <v>0</v>
      </c>
      <c r="AE19" s="34">
        <f>AE35*'Fixed data'!$G$10</f>
        <v>0</v>
      </c>
      <c r="AF19" s="34">
        <f>AF35*'Fixed data'!$G$10</f>
        <v>0</v>
      </c>
      <c r="AG19" s="34">
        <f>AG35*'Fixed data'!$G$10</f>
        <v>0</v>
      </c>
      <c r="AH19" s="34">
        <f>AH35*'Fixed data'!$G$10</f>
        <v>0</v>
      </c>
      <c r="AI19" s="34">
        <f>AI35*'Fixed data'!$G$10</f>
        <v>0</v>
      </c>
      <c r="AJ19" s="34">
        <f>AJ35*'Fixed data'!$G$10</f>
        <v>0</v>
      </c>
      <c r="AK19" s="34">
        <f>AK35*'Fixed data'!$G$10</f>
        <v>0</v>
      </c>
      <c r="AL19" s="34">
        <f>AL35*'Fixed data'!$G$10</f>
        <v>0</v>
      </c>
      <c r="AM19" s="34">
        <f>AM35*'Fixed data'!$G$10</f>
        <v>0</v>
      </c>
      <c r="AN19" s="34">
        <f>AN35*'Fixed data'!$G$10</f>
        <v>0</v>
      </c>
      <c r="AO19" s="34">
        <f>AO35*'Fixed data'!$G$10</f>
        <v>0</v>
      </c>
      <c r="AP19" s="34">
        <f>AP35*'Fixed data'!$G$10</f>
        <v>0</v>
      </c>
      <c r="AQ19" s="34">
        <f>AQ35*'Fixed data'!$G$10</f>
        <v>0</v>
      </c>
      <c r="AR19" s="34">
        <f>AR35*'Fixed data'!$G$10</f>
        <v>0</v>
      </c>
      <c r="AS19" s="34">
        <f>AS35*'Fixed data'!$G$10</f>
        <v>0</v>
      </c>
      <c r="AT19" s="34">
        <f>AT35*'Fixed data'!$G$10</f>
        <v>0</v>
      </c>
      <c r="AU19" s="34">
        <f>AU35*'Fixed data'!$G$10</f>
        <v>0</v>
      </c>
      <c r="AV19" s="34">
        <f>AV35*'Fixed data'!$G$10</f>
        <v>0</v>
      </c>
      <c r="AW19" s="34">
        <f>AW35*'Fixed data'!$G$10</f>
        <v>0</v>
      </c>
      <c r="AX19" s="34">
        <f>AX35*'Fixed data'!$G$10</f>
        <v>0</v>
      </c>
      <c r="AY19" s="34">
        <f>AY35*'Fixed data'!$G$10</f>
        <v>0</v>
      </c>
      <c r="AZ19" s="34">
        <f>AZ35*'Fixed data'!$G$10</f>
        <v>0</v>
      </c>
      <c r="BA19" s="34">
        <f>BA35*'Fixed data'!$G$10</f>
        <v>0</v>
      </c>
      <c r="BB19" s="34">
        <f>BB35*'Fixed data'!$G$10</f>
        <v>0</v>
      </c>
      <c r="BC19" s="34">
        <f>BC35*'Fixed data'!$G$10</f>
        <v>0</v>
      </c>
      <c r="BD19" s="34">
        <f>BD35*'Fixed data'!$G$10</f>
        <v>0</v>
      </c>
    </row>
    <row r="20" spans="1:56" ht="15" customHeight="1" x14ac:dyDescent="0.3">
      <c r="A20" s="207"/>
      <c r="B20" s="4" t="s">
        <v>84</v>
      </c>
      <c r="D20" s="9" t="s">
        <v>40</v>
      </c>
      <c r="E20" s="34">
        <f>'Fixed data'!$G$11*E36/1000000</f>
        <v>0</v>
      </c>
      <c r="F20" s="34">
        <f>'Fixed data'!$G$11*F36/1000000</f>
        <v>0</v>
      </c>
      <c r="G20" s="34">
        <f>'Fixed data'!$G$11*G36/1000000</f>
        <v>0</v>
      </c>
      <c r="H20" s="34">
        <f>'Fixed data'!$G$11*H36/1000000</f>
        <v>0</v>
      </c>
      <c r="I20" s="34">
        <f>'Fixed data'!$G$11*I36/1000000</f>
        <v>0</v>
      </c>
      <c r="J20" s="34">
        <f>'Fixed data'!$G$11*J36/1000000</f>
        <v>0</v>
      </c>
      <c r="K20" s="34">
        <f>'Fixed data'!$G$11*K36/1000000</f>
        <v>0</v>
      </c>
      <c r="L20" s="34">
        <f>'Fixed data'!$G$11*L36/1000000</f>
        <v>0</v>
      </c>
      <c r="M20" s="34">
        <f>'Fixed data'!$G$11*M36/1000000</f>
        <v>0</v>
      </c>
      <c r="N20" s="34">
        <f>'Fixed data'!$G$11*N36/1000000</f>
        <v>0</v>
      </c>
      <c r="O20" s="34">
        <f>'Fixed data'!$G$11*O36/1000000</f>
        <v>0</v>
      </c>
      <c r="P20" s="34">
        <f>'Fixed data'!$G$11*P36/1000000</f>
        <v>0</v>
      </c>
      <c r="Q20" s="34">
        <f>'Fixed data'!$G$11*Q36/1000000</f>
        <v>0</v>
      </c>
      <c r="R20" s="34">
        <f>'Fixed data'!$G$11*R36/1000000</f>
        <v>0</v>
      </c>
      <c r="S20" s="34">
        <f>'Fixed data'!$G$11*S36/1000000</f>
        <v>0</v>
      </c>
      <c r="T20" s="34">
        <f>'Fixed data'!$G$11*T36/1000000</f>
        <v>0</v>
      </c>
      <c r="U20" s="34">
        <f>'Fixed data'!$G$11*U36/1000000</f>
        <v>0</v>
      </c>
      <c r="V20" s="34">
        <f>'Fixed data'!$G$11*V36/1000000</f>
        <v>0</v>
      </c>
      <c r="W20" s="34">
        <f>'Fixed data'!$G$11*W36/1000000</f>
        <v>0</v>
      </c>
      <c r="X20" s="34">
        <f>'Fixed data'!$G$11*X36/1000000</f>
        <v>0</v>
      </c>
      <c r="Y20" s="34">
        <f>'Fixed data'!$G$11*Y36/1000000</f>
        <v>0</v>
      </c>
      <c r="Z20" s="34">
        <f>'Fixed data'!$G$11*Z36/1000000</f>
        <v>0</v>
      </c>
      <c r="AA20" s="34">
        <f>'Fixed data'!$G$11*AA36/1000000</f>
        <v>0</v>
      </c>
      <c r="AB20" s="34">
        <f>'Fixed data'!$G$11*AB36/1000000</f>
        <v>0</v>
      </c>
      <c r="AC20" s="34">
        <f>'Fixed data'!$G$11*AC36/1000000</f>
        <v>0</v>
      </c>
      <c r="AD20" s="34">
        <f>'Fixed data'!$G$11*AD36/1000000</f>
        <v>0</v>
      </c>
      <c r="AE20" s="34">
        <f>'Fixed data'!$G$11*AE36/1000000</f>
        <v>0</v>
      </c>
      <c r="AF20" s="34">
        <f>'Fixed data'!$G$11*AF36/1000000</f>
        <v>0</v>
      </c>
      <c r="AG20" s="34">
        <f>'Fixed data'!$G$11*AG36/1000000</f>
        <v>0</v>
      </c>
      <c r="AH20" s="34">
        <f>'Fixed data'!$G$11*AH36/1000000</f>
        <v>0</v>
      </c>
      <c r="AI20" s="34">
        <f>'Fixed data'!$G$11*AI36/1000000</f>
        <v>0</v>
      </c>
      <c r="AJ20" s="34">
        <f>'Fixed data'!$G$11*AJ36/1000000</f>
        <v>0</v>
      </c>
      <c r="AK20" s="34">
        <f>'Fixed data'!$G$11*AK36/1000000</f>
        <v>0</v>
      </c>
      <c r="AL20" s="34">
        <f>'Fixed data'!$G$11*AL36/1000000</f>
        <v>0</v>
      </c>
      <c r="AM20" s="34">
        <f>'Fixed data'!$G$11*AM36/1000000</f>
        <v>0</v>
      </c>
      <c r="AN20" s="34">
        <f>'Fixed data'!$G$11*AN36/1000000</f>
        <v>0</v>
      </c>
      <c r="AO20" s="34">
        <f>'Fixed data'!$G$11*AO36/1000000</f>
        <v>0</v>
      </c>
      <c r="AP20" s="34">
        <f>'Fixed data'!$G$11*AP36/1000000</f>
        <v>0</v>
      </c>
      <c r="AQ20" s="34">
        <f>'Fixed data'!$G$11*AQ36/1000000</f>
        <v>0</v>
      </c>
      <c r="AR20" s="34">
        <f>'Fixed data'!$G$11*AR36/1000000</f>
        <v>0</v>
      </c>
      <c r="AS20" s="34">
        <f>'Fixed data'!$G$11*AS36/1000000</f>
        <v>0</v>
      </c>
      <c r="AT20" s="34">
        <f>'Fixed data'!$G$11*AT36/1000000</f>
        <v>0</v>
      </c>
      <c r="AU20" s="34">
        <f>'Fixed data'!$G$11*AU36/1000000</f>
        <v>0</v>
      </c>
      <c r="AV20" s="34">
        <f>'Fixed data'!$G$11*AV36/1000000</f>
        <v>0</v>
      </c>
      <c r="AW20" s="34">
        <f>'Fixed data'!$G$11*AW36/1000000</f>
        <v>0</v>
      </c>
      <c r="AX20" s="34">
        <f>'Fixed data'!$G$11*AX36/1000000</f>
        <v>0</v>
      </c>
      <c r="AY20" s="34">
        <f>'Fixed data'!$G$11*AY36/1000000</f>
        <v>0</v>
      </c>
      <c r="AZ20" s="34">
        <f>'Fixed data'!$G$11*AZ36/1000000</f>
        <v>0</v>
      </c>
      <c r="BA20" s="34">
        <f>'Fixed data'!$G$11*BA36/1000000</f>
        <v>0</v>
      </c>
      <c r="BB20" s="34">
        <f>'Fixed data'!$G$11*BB36/1000000</f>
        <v>0</v>
      </c>
      <c r="BC20" s="34">
        <f>'Fixed data'!$G$11*BC36/1000000</f>
        <v>0</v>
      </c>
      <c r="BD20" s="34">
        <f>'Fixed data'!$G$11*BD36/1000000</f>
        <v>0</v>
      </c>
    </row>
    <row r="21" spans="1:56" ht="15" customHeight="1" x14ac:dyDescent="0.3">
      <c r="A21" s="207"/>
      <c r="B21" s="9" t="s">
        <v>37</v>
      </c>
      <c r="C21" s="9"/>
      <c r="D21" s="9" t="s">
        <v>40</v>
      </c>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56" ht="15" customHeight="1" x14ac:dyDescent="0.3">
      <c r="A22" s="207"/>
      <c r="B22" s="9" t="s">
        <v>38</v>
      </c>
      <c r="C22" s="9"/>
      <c r="D22" s="9" t="s">
        <v>40</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row>
    <row r="23" spans="1:56" ht="15" customHeight="1" x14ac:dyDescent="0.3">
      <c r="A23" s="207"/>
      <c r="B23" s="9" t="s">
        <v>211</v>
      </c>
      <c r="C23" s="9"/>
      <c r="D23" s="9" t="s">
        <v>40</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row>
    <row r="24" spans="1:56" ht="15.75" customHeight="1" thickBot="1" x14ac:dyDescent="0.35">
      <c r="A24" s="208"/>
      <c r="B24" s="13" t="s">
        <v>101</v>
      </c>
      <c r="C24" s="13"/>
      <c r="D24" s="13" t="s">
        <v>40</v>
      </c>
      <c r="E24" s="53">
        <f>SUM(E13:E23)</f>
        <v>-5.08991491160335E-2</v>
      </c>
      <c r="F24" s="53">
        <f t="shared" ref="F24:BD24" si="2">SUM(F13:F23)</f>
        <v>0</v>
      </c>
      <c r="G24" s="53">
        <f t="shared" si="2"/>
        <v>0</v>
      </c>
      <c r="H24" s="53">
        <f t="shared" si="2"/>
        <v>0</v>
      </c>
      <c r="I24" s="53">
        <f t="shared" si="2"/>
        <v>0</v>
      </c>
      <c r="J24" s="53">
        <f t="shared" si="2"/>
        <v>0</v>
      </c>
      <c r="K24" s="53">
        <f t="shared" si="2"/>
        <v>0</v>
      </c>
      <c r="L24" s="53">
        <f t="shared" si="2"/>
        <v>0</v>
      </c>
      <c r="M24" s="53">
        <f t="shared" si="2"/>
        <v>0</v>
      </c>
      <c r="N24" s="53">
        <f t="shared" si="2"/>
        <v>0</v>
      </c>
      <c r="O24" s="53">
        <f t="shared" si="2"/>
        <v>0</v>
      </c>
      <c r="P24" s="53">
        <f t="shared" si="2"/>
        <v>0</v>
      </c>
      <c r="Q24" s="53">
        <f t="shared" si="2"/>
        <v>0</v>
      </c>
      <c r="R24" s="53">
        <f t="shared" si="2"/>
        <v>0</v>
      </c>
      <c r="S24" s="53">
        <f t="shared" si="2"/>
        <v>0</v>
      </c>
      <c r="T24" s="53">
        <f t="shared" si="2"/>
        <v>0</v>
      </c>
      <c r="U24" s="53">
        <f t="shared" si="2"/>
        <v>0</v>
      </c>
      <c r="V24" s="53">
        <f t="shared" si="2"/>
        <v>0</v>
      </c>
      <c r="W24" s="53">
        <f t="shared" si="2"/>
        <v>0</v>
      </c>
      <c r="X24" s="53">
        <f t="shared" si="2"/>
        <v>0</v>
      </c>
      <c r="Y24" s="53">
        <f t="shared" si="2"/>
        <v>0</v>
      </c>
      <c r="Z24" s="53">
        <f t="shared" si="2"/>
        <v>0</v>
      </c>
      <c r="AA24" s="53">
        <f t="shared" si="2"/>
        <v>0</v>
      </c>
      <c r="AB24" s="53">
        <f t="shared" si="2"/>
        <v>0</v>
      </c>
      <c r="AC24" s="53">
        <f t="shared" si="2"/>
        <v>0</v>
      </c>
      <c r="AD24" s="53">
        <f t="shared" si="2"/>
        <v>0</v>
      </c>
      <c r="AE24" s="53">
        <f t="shared" si="2"/>
        <v>0</v>
      </c>
      <c r="AF24" s="53">
        <f t="shared" si="2"/>
        <v>0</v>
      </c>
      <c r="AG24" s="53">
        <f t="shared" si="2"/>
        <v>0</v>
      </c>
      <c r="AH24" s="53">
        <f t="shared" si="2"/>
        <v>0</v>
      </c>
      <c r="AI24" s="53">
        <f t="shared" si="2"/>
        <v>0</v>
      </c>
      <c r="AJ24" s="53">
        <f t="shared" si="2"/>
        <v>0</v>
      </c>
      <c r="AK24" s="53">
        <f t="shared" si="2"/>
        <v>0</v>
      </c>
      <c r="AL24" s="53">
        <f t="shared" si="2"/>
        <v>0</v>
      </c>
      <c r="AM24" s="53">
        <f t="shared" si="2"/>
        <v>0</v>
      </c>
      <c r="AN24" s="53">
        <f t="shared" si="2"/>
        <v>0</v>
      </c>
      <c r="AO24" s="53">
        <f t="shared" si="2"/>
        <v>0</v>
      </c>
      <c r="AP24" s="53">
        <f t="shared" si="2"/>
        <v>0</v>
      </c>
      <c r="AQ24" s="53">
        <f t="shared" si="2"/>
        <v>0</v>
      </c>
      <c r="AR24" s="53">
        <f t="shared" si="2"/>
        <v>0</v>
      </c>
      <c r="AS24" s="53">
        <f t="shared" si="2"/>
        <v>0</v>
      </c>
      <c r="AT24" s="53">
        <f t="shared" si="2"/>
        <v>0</v>
      </c>
      <c r="AU24" s="53">
        <f t="shared" si="2"/>
        <v>0</v>
      </c>
      <c r="AV24" s="53">
        <f t="shared" si="2"/>
        <v>0</v>
      </c>
      <c r="AW24" s="53">
        <f t="shared" si="2"/>
        <v>0</v>
      </c>
      <c r="AX24" s="53">
        <f t="shared" si="2"/>
        <v>0</v>
      </c>
      <c r="AY24" s="53">
        <f t="shared" si="2"/>
        <v>0</v>
      </c>
      <c r="AZ24" s="53">
        <f t="shared" si="2"/>
        <v>0</v>
      </c>
      <c r="BA24" s="53">
        <f t="shared" si="2"/>
        <v>0</v>
      </c>
      <c r="BB24" s="53">
        <f t="shared" si="2"/>
        <v>0</v>
      </c>
      <c r="BC24" s="53">
        <f t="shared" si="2"/>
        <v>0</v>
      </c>
      <c r="BD24" s="53">
        <f t="shared" si="2"/>
        <v>0</v>
      </c>
    </row>
    <row r="25" spans="1:56" x14ac:dyDescent="0.3">
      <c r="A25" s="75"/>
      <c r="B25" s="14"/>
    </row>
    <row r="26" spans="1:56" x14ac:dyDescent="0.3">
      <c r="A26" s="75"/>
    </row>
    <row r="27" spans="1:56" x14ac:dyDescent="0.3">
      <c r="A27" s="117"/>
      <c r="B27" s="124" t="s">
        <v>217</v>
      </c>
      <c r="C27" s="118"/>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row>
    <row r="28" spans="1:56" x14ac:dyDescent="0.3">
      <c r="A28" s="120"/>
      <c r="B28" s="121"/>
      <c r="C28" s="122"/>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row>
    <row r="29" spans="1:56" ht="12.75" customHeight="1" x14ac:dyDescent="0.3">
      <c r="A29" s="209" t="s">
        <v>308</v>
      </c>
      <c r="B29" s="4" t="s">
        <v>212</v>
      </c>
      <c r="D29" s="4" t="s">
        <v>88</v>
      </c>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row>
    <row r="30" spans="1:56" x14ac:dyDescent="0.3">
      <c r="A30" s="209"/>
      <c r="B30" s="4" t="s">
        <v>213</v>
      </c>
      <c r="D30" s="4" t="s">
        <v>90</v>
      </c>
      <c r="E30" s="34">
        <f>E29*'Fixed data'!H$12</f>
        <v>0</v>
      </c>
      <c r="F30" s="34">
        <f>F29*'Fixed data'!I$12</f>
        <v>0</v>
      </c>
      <c r="G30" s="34">
        <f>G29*'Fixed data'!J$12</f>
        <v>0</v>
      </c>
      <c r="H30" s="34">
        <f>H29*'Fixed data'!K$12</f>
        <v>0</v>
      </c>
      <c r="I30" s="34">
        <f>I29*'Fixed data'!L$12</f>
        <v>0</v>
      </c>
      <c r="J30" s="34">
        <f>J29*'Fixed data'!M$12</f>
        <v>0</v>
      </c>
      <c r="K30" s="34">
        <f>K29*'Fixed data'!N$12</f>
        <v>0</v>
      </c>
      <c r="L30" s="34">
        <f>L29*'Fixed data'!O$12</f>
        <v>0</v>
      </c>
      <c r="M30" s="34">
        <f>M29*'Fixed data'!P$12</f>
        <v>0</v>
      </c>
      <c r="N30" s="34">
        <f>N29*'Fixed data'!Q$12</f>
        <v>0</v>
      </c>
      <c r="O30" s="34">
        <f>O29*'Fixed data'!R$12</f>
        <v>0</v>
      </c>
      <c r="P30" s="34">
        <f>P29*'Fixed data'!S$12</f>
        <v>0</v>
      </c>
      <c r="Q30" s="34">
        <f>Q29*'Fixed data'!T$12</f>
        <v>0</v>
      </c>
      <c r="R30" s="34">
        <f>R29*'Fixed data'!U$12</f>
        <v>0</v>
      </c>
      <c r="S30" s="34">
        <f>S29*'Fixed data'!V$12</f>
        <v>0</v>
      </c>
      <c r="T30" s="34">
        <f>T29*'Fixed data'!W$12</f>
        <v>0</v>
      </c>
      <c r="U30" s="34">
        <f>U29*'Fixed data'!X$12</f>
        <v>0</v>
      </c>
      <c r="V30" s="34">
        <f>V29*'Fixed data'!Y$12</f>
        <v>0</v>
      </c>
      <c r="W30" s="34">
        <f>W29*'Fixed data'!Z$12</f>
        <v>0</v>
      </c>
      <c r="X30" s="34">
        <f>X29*'Fixed data'!AA$12</f>
        <v>0</v>
      </c>
      <c r="Y30" s="34">
        <f>Y29*'Fixed data'!AB$12</f>
        <v>0</v>
      </c>
      <c r="Z30" s="34">
        <f>Z29*'Fixed data'!AC$12</f>
        <v>0</v>
      </c>
      <c r="AA30" s="34">
        <f>AA29*'Fixed data'!AD$12</f>
        <v>0</v>
      </c>
      <c r="AB30" s="34">
        <f>AB29*'Fixed data'!AE$12</f>
        <v>0</v>
      </c>
      <c r="AC30" s="34">
        <f>AC29*'Fixed data'!AF$12</f>
        <v>0</v>
      </c>
      <c r="AD30" s="34">
        <f>AD29*'Fixed data'!AG$12</f>
        <v>0</v>
      </c>
      <c r="AE30" s="34">
        <f>AE29*'Fixed data'!AH$12</f>
        <v>0</v>
      </c>
      <c r="AF30" s="34">
        <f>AF29*'Fixed data'!AI$12</f>
        <v>0</v>
      </c>
      <c r="AG30" s="34">
        <f>AG29*'Fixed data'!AJ$12</f>
        <v>0</v>
      </c>
      <c r="AH30" s="34">
        <f>AH29*'Fixed data'!AK$12</f>
        <v>0</v>
      </c>
      <c r="AI30" s="34">
        <f>AI29*'Fixed data'!AL$12</f>
        <v>0</v>
      </c>
      <c r="AJ30" s="34">
        <f>AJ29*'Fixed data'!AM$12</f>
        <v>0</v>
      </c>
      <c r="AK30" s="34">
        <f>AK29*'Fixed data'!AN$12</f>
        <v>0</v>
      </c>
      <c r="AL30" s="34">
        <f>AL29*'Fixed data'!AO$12</f>
        <v>0</v>
      </c>
      <c r="AM30" s="34">
        <f>AM29*'Fixed data'!AP$12</f>
        <v>0</v>
      </c>
      <c r="AN30" s="34">
        <f>AN29*'Fixed data'!AQ$12</f>
        <v>0</v>
      </c>
      <c r="AO30" s="34">
        <f>AO29*'Fixed data'!AR$12</f>
        <v>0</v>
      </c>
      <c r="AP30" s="34">
        <f>AP29*'Fixed data'!AS$12</f>
        <v>0</v>
      </c>
      <c r="AQ30" s="34">
        <f>AQ29*'Fixed data'!AT$12</f>
        <v>0</v>
      </c>
      <c r="AR30" s="34">
        <f>AR29*'Fixed data'!AU$12</f>
        <v>0</v>
      </c>
      <c r="AS30" s="34">
        <f>AS29*'Fixed data'!AV$12</f>
        <v>0</v>
      </c>
      <c r="AT30" s="34">
        <f>AT29*'Fixed data'!AW$12</f>
        <v>0</v>
      </c>
      <c r="AU30" s="34">
        <f>AU29*'Fixed data'!AX$12</f>
        <v>0</v>
      </c>
      <c r="AV30" s="34">
        <f>AV29*'Fixed data'!AY$12</f>
        <v>0</v>
      </c>
      <c r="AW30" s="34">
        <f>AW29*'Fixed data'!AZ$12</f>
        <v>0</v>
      </c>
      <c r="AX30" s="34">
        <f>AX29*'Fixed data'!BA$12</f>
        <v>0</v>
      </c>
      <c r="AY30" s="34">
        <f>AY29*'Fixed data'!BB$12</f>
        <v>0</v>
      </c>
      <c r="AZ30" s="34">
        <f>AZ29*'Fixed data'!BC$12</f>
        <v>0</v>
      </c>
      <c r="BA30" s="34">
        <f>BA29*'Fixed data'!BD$12</f>
        <v>0</v>
      </c>
      <c r="BB30" s="34">
        <f>BB29*'Fixed data'!BE$12</f>
        <v>0</v>
      </c>
      <c r="BC30" s="34">
        <f>BC29*'Fixed data'!BF$12</f>
        <v>0</v>
      </c>
      <c r="BD30" s="34">
        <f>BD29*'Fixed data'!BG$12</f>
        <v>0</v>
      </c>
    </row>
    <row r="31" spans="1:56" ht="12.75" customHeight="1" x14ac:dyDescent="0.3">
      <c r="A31" s="209"/>
      <c r="B31" s="4" t="s">
        <v>214</v>
      </c>
      <c r="D31" s="4" t="s">
        <v>209</v>
      </c>
      <c r="E31" s="43">
        <f>-('Workings baseline'!D8*'Workings baseline'!D13%/'Workings baseline'!D15)*(('Workings baseline'!D18%*'Workings baseline'!D21*'Workings baseline'!E21%)+('Workings baseline'!D19%*'Workings baseline'!D22*'Workings baseline'!E22%))</f>
        <v>-915.09375</v>
      </c>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row>
    <row r="32" spans="1:56" x14ac:dyDescent="0.3">
      <c r="A32" s="209"/>
      <c r="B32" s="4" t="s">
        <v>215</v>
      </c>
      <c r="D32" s="4" t="s">
        <v>89</v>
      </c>
      <c r="E32" s="43">
        <f>-('Workings baseline'!D8*'Workings baseline'!D13%/'Workings baseline'!D15)*(('Workings baseline'!D18%*'Workings baseline'!D21*'Workings baseline'!E21%*'Workings baseline'!F21*60)+('Workings baseline'!D19%*'Workings baseline'!D22*'Workings baseline'!E22%*'Workings baseline'!F22*60))</f>
        <v>-97610</v>
      </c>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row>
    <row r="33" spans="1:56" ht="16.5" x14ac:dyDescent="0.3">
      <c r="A33" s="209"/>
      <c r="B33" s="4" t="s">
        <v>332</v>
      </c>
      <c r="D33" s="4" t="s">
        <v>90</v>
      </c>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row>
    <row r="34" spans="1:56" ht="16.5" x14ac:dyDescent="0.3">
      <c r="A34" s="209"/>
      <c r="B34" s="4" t="s">
        <v>333</v>
      </c>
      <c r="D34" s="4" t="s">
        <v>42</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row>
    <row r="35" spans="1:56" ht="16.5" x14ac:dyDescent="0.3">
      <c r="A35" s="209"/>
      <c r="B35" s="4" t="s">
        <v>334</v>
      </c>
      <c r="D35" s="4" t="s">
        <v>42</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row>
    <row r="36" spans="1:56" x14ac:dyDescent="0.3">
      <c r="A36" s="209"/>
      <c r="B36" s="4" t="s">
        <v>216</v>
      </c>
      <c r="D36" s="4" t="s">
        <v>91</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6"/>
    </row>
    <row r="38" spans="1:56" ht="16.5" x14ac:dyDescent="0.3">
      <c r="A38" s="86"/>
      <c r="C38" s="36"/>
    </row>
    <row r="39" spans="1:56" ht="16.5" x14ac:dyDescent="0.3">
      <c r="A39" s="86">
        <v>1</v>
      </c>
      <c r="B39" s="4" t="s">
        <v>335</v>
      </c>
    </row>
    <row r="40" spans="1:56" x14ac:dyDescent="0.3">
      <c r="B40" s="130" t="s">
        <v>155</v>
      </c>
    </row>
    <row r="41" spans="1:56" x14ac:dyDescent="0.3">
      <c r="B41" s="4" t="s">
        <v>319</v>
      </c>
    </row>
    <row r="42" spans="1:56" x14ac:dyDescent="0.3">
      <c r="B42" s="4" t="s">
        <v>336</v>
      </c>
    </row>
    <row r="43" spans="1:56" ht="16.5" x14ac:dyDescent="0.3">
      <c r="A43" s="86">
        <v>2</v>
      </c>
      <c r="B43" s="70" t="s">
        <v>154</v>
      </c>
    </row>
    <row r="48" spans="1:56" x14ac:dyDescent="0.3">
      <c r="C48" s="36"/>
    </row>
    <row r="113" spans="2:2" x14ac:dyDescent="0.3">
      <c r="B113" s="4" t="s">
        <v>198</v>
      </c>
    </row>
    <row r="114" spans="2:2" x14ac:dyDescent="0.3">
      <c r="B114" s="4" t="s">
        <v>197</v>
      </c>
    </row>
    <row r="115" spans="2:2" x14ac:dyDescent="0.3">
      <c r="B115" s="4" t="s">
        <v>320</v>
      </c>
    </row>
    <row r="116" spans="2:2" x14ac:dyDescent="0.3">
      <c r="B116" s="4" t="s">
        <v>158</v>
      </c>
    </row>
    <row r="117" spans="2:2" x14ac:dyDescent="0.3">
      <c r="B117" s="4" t="s">
        <v>159</v>
      </c>
    </row>
    <row r="118" spans="2:2" x14ac:dyDescent="0.3">
      <c r="B118" s="4" t="s">
        <v>160</v>
      </c>
    </row>
    <row r="119" spans="2:2" x14ac:dyDescent="0.3">
      <c r="B119" s="4" t="s">
        <v>161</v>
      </c>
    </row>
    <row r="120" spans="2:2" x14ac:dyDescent="0.3">
      <c r="B120" s="4" t="s">
        <v>162</v>
      </c>
    </row>
    <row r="121" spans="2:2" x14ac:dyDescent="0.3">
      <c r="B121" s="4" t="s">
        <v>163</v>
      </c>
    </row>
    <row r="122" spans="2:2" x14ac:dyDescent="0.3">
      <c r="B122" s="4" t="s">
        <v>164</v>
      </c>
    </row>
    <row r="123" spans="2:2" x14ac:dyDescent="0.3">
      <c r="B123" s="4" t="s">
        <v>165</v>
      </c>
    </row>
    <row r="124" spans="2:2" x14ac:dyDescent="0.3">
      <c r="B124" s="4" t="s">
        <v>166</v>
      </c>
    </row>
    <row r="125" spans="2:2" x14ac:dyDescent="0.3">
      <c r="B125" s="4" t="s">
        <v>199</v>
      </c>
    </row>
    <row r="126" spans="2:2" x14ac:dyDescent="0.3">
      <c r="B126" s="4" t="s">
        <v>167</v>
      </c>
    </row>
    <row r="127" spans="2:2" x14ac:dyDescent="0.3">
      <c r="B127" s="4" t="s">
        <v>168</v>
      </c>
    </row>
    <row r="128" spans="2:2" x14ac:dyDescent="0.3">
      <c r="B128" s="4" t="s">
        <v>169</v>
      </c>
    </row>
    <row r="129" spans="2:2" x14ac:dyDescent="0.3">
      <c r="B129" s="4" t="s">
        <v>170</v>
      </c>
    </row>
    <row r="130" spans="2:2" x14ac:dyDescent="0.3">
      <c r="B130" s="4" t="s">
        <v>171</v>
      </c>
    </row>
    <row r="131" spans="2:2" x14ac:dyDescent="0.3">
      <c r="B131" s="4" t="s">
        <v>172</v>
      </c>
    </row>
    <row r="132" spans="2:2" x14ac:dyDescent="0.3">
      <c r="B132" s="4" t="s">
        <v>173</v>
      </c>
    </row>
    <row r="133" spans="2:2" x14ac:dyDescent="0.3">
      <c r="B133" s="4" t="s">
        <v>174</v>
      </c>
    </row>
    <row r="134" spans="2:2" x14ac:dyDescent="0.3">
      <c r="B134" s="4" t="s">
        <v>175</v>
      </c>
    </row>
    <row r="135" spans="2:2" x14ac:dyDescent="0.3">
      <c r="B135" s="4" t="s">
        <v>200</v>
      </c>
    </row>
    <row r="136" spans="2:2" x14ac:dyDescent="0.3">
      <c r="B136" s="4" t="s">
        <v>201</v>
      </c>
    </row>
    <row r="137" spans="2:2" x14ac:dyDescent="0.3">
      <c r="B137" s="4" t="s">
        <v>176</v>
      </c>
    </row>
    <row r="138" spans="2:2" x14ac:dyDescent="0.3">
      <c r="B138" s="4" t="s">
        <v>177</v>
      </c>
    </row>
    <row r="139" spans="2:2" x14ac:dyDescent="0.3">
      <c r="B139" s="4" t="s">
        <v>178</v>
      </c>
    </row>
    <row r="140" spans="2:2" x14ac:dyDescent="0.3">
      <c r="B140" s="4" t="s">
        <v>179</v>
      </c>
    </row>
    <row r="141" spans="2:2" x14ac:dyDescent="0.3">
      <c r="B141" s="4" t="s">
        <v>180</v>
      </c>
    </row>
    <row r="142" spans="2:2" x14ac:dyDescent="0.3">
      <c r="B142" s="4" t="s">
        <v>181</v>
      </c>
    </row>
    <row r="143" spans="2:2" x14ac:dyDescent="0.3">
      <c r="B143" s="4" t="s">
        <v>182</v>
      </c>
    </row>
    <row r="144" spans="2:2" x14ac:dyDescent="0.3">
      <c r="B144" s="4" t="s">
        <v>183</v>
      </c>
    </row>
    <row r="145" spans="2:2" x14ac:dyDescent="0.3">
      <c r="B145" s="4" t="s">
        <v>184</v>
      </c>
    </row>
    <row r="146" spans="2:2" x14ac:dyDescent="0.3">
      <c r="B146" s="4" t="s">
        <v>185</v>
      </c>
    </row>
    <row r="147" spans="2:2" x14ac:dyDescent="0.3">
      <c r="B147" s="4" t="s">
        <v>186</v>
      </c>
    </row>
    <row r="148" spans="2:2" x14ac:dyDescent="0.3">
      <c r="B148" s="4" t="s">
        <v>187</v>
      </c>
    </row>
    <row r="149" spans="2:2" x14ac:dyDescent="0.3">
      <c r="B149" s="4" t="s">
        <v>188</v>
      </c>
    </row>
    <row r="150" spans="2:2" x14ac:dyDescent="0.3">
      <c r="B150" s="4" t="s">
        <v>189</v>
      </c>
    </row>
    <row r="151" spans="2:2" x14ac:dyDescent="0.3">
      <c r="B151" s="4" t="s">
        <v>190</v>
      </c>
    </row>
    <row r="152" spans="2:2" x14ac:dyDescent="0.3">
      <c r="B152" s="4" t="s">
        <v>191</v>
      </c>
    </row>
    <row r="153" spans="2:2" x14ac:dyDescent="0.3">
      <c r="B153" s="4" t="s">
        <v>192</v>
      </c>
    </row>
    <row r="154" spans="2:2" x14ac:dyDescent="0.3">
      <c r="B154" s="4" t="s">
        <v>193</v>
      </c>
    </row>
    <row r="155" spans="2:2" x14ac:dyDescent="0.3">
      <c r="B155" s="4" t="s">
        <v>194</v>
      </c>
    </row>
    <row r="156" spans="2:2" x14ac:dyDescent="0.3">
      <c r="B156" s="4" t="s">
        <v>195</v>
      </c>
    </row>
    <row r="157" spans="2:2" x14ac:dyDescent="0.3">
      <c r="B157" s="4" t="s">
        <v>196</v>
      </c>
    </row>
  </sheetData>
  <sheetProtection password="CD26" sheet="1" objects="1" scenarios="1" selectLockedCells="1" selectUnlockedCells="1"/>
  <mergeCells count="3">
    <mergeCell ref="A13:A24"/>
    <mergeCell ref="A29:A36"/>
    <mergeCell ref="A7:A12"/>
  </mergeCells>
  <dataValidations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4"/>
  <sheetViews>
    <sheetView topLeftCell="A10" zoomScaleNormal="100" workbookViewId="0">
      <selection activeCell="D20" sqref="D20"/>
    </sheetView>
  </sheetViews>
  <sheetFormatPr defaultRowHeight="15" x14ac:dyDescent="0.25"/>
  <cols>
    <col min="1" max="1" width="5.85546875" customWidth="1"/>
    <col min="2" max="2" width="64.85546875" customWidth="1"/>
    <col min="5" max="5" width="15.140625" customWidth="1"/>
  </cols>
  <sheetData>
    <row r="1" spans="1:6" ht="18.75" x14ac:dyDescent="0.3">
      <c r="A1" s="1" t="s">
        <v>303</v>
      </c>
    </row>
    <row r="2" spans="1:6" x14ac:dyDescent="0.25">
      <c r="A2" t="s">
        <v>78</v>
      </c>
    </row>
    <row r="4" spans="1:6" x14ac:dyDescent="0.25">
      <c r="A4">
        <v>1</v>
      </c>
      <c r="B4" s="132" t="s">
        <v>340</v>
      </c>
    </row>
    <row r="5" spans="1:6" x14ac:dyDescent="0.25">
      <c r="B5" s="138" t="s">
        <v>345</v>
      </c>
      <c r="C5" s="139"/>
      <c r="D5" s="213" t="s">
        <v>341</v>
      </c>
      <c r="E5" s="214"/>
    </row>
    <row r="6" spans="1:6" x14ac:dyDescent="0.25">
      <c r="B6" s="140" t="s">
        <v>257</v>
      </c>
      <c r="C6" s="141"/>
      <c r="D6" s="134" t="s">
        <v>342</v>
      </c>
      <c r="E6" s="133" t="s">
        <v>343</v>
      </c>
    </row>
    <row r="7" spans="1:6" x14ac:dyDescent="0.25">
      <c r="B7" s="142"/>
      <c r="C7" s="141"/>
      <c r="D7" s="215" t="s">
        <v>257</v>
      </c>
      <c r="E7" s="216"/>
    </row>
    <row r="8" spans="1:6" x14ac:dyDescent="0.25">
      <c r="B8" s="143" t="s">
        <v>344</v>
      </c>
      <c r="C8" s="144"/>
      <c r="D8" s="160">
        <v>9761</v>
      </c>
      <c r="E8" s="137">
        <v>37.85</v>
      </c>
    </row>
    <row r="9" spans="1:6" x14ac:dyDescent="0.25">
      <c r="B9" s="145" t="s">
        <v>346</v>
      </c>
      <c r="C9" s="141"/>
      <c r="D9" s="148"/>
      <c r="E9" s="148"/>
    </row>
    <row r="10" spans="1:6" x14ac:dyDescent="0.25">
      <c r="B10" s="147"/>
      <c r="C10" s="141"/>
      <c r="D10" s="148"/>
      <c r="E10" s="148"/>
    </row>
    <row r="11" spans="1:6" x14ac:dyDescent="0.25">
      <c r="A11" s="146"/>
      <c r="B11" s="151" t="s">
        <v>347</v>
      </c>
      <c r="C11" s="141"/>
      <c r="D11" s="148"/>
      <c r="E11" s="148"/>
    </row>
    <row r="12" spans="1:6" ht="26.25" x14ac:dyDescent="0.25">
      <c r="A12" s="146">
        <v>2</v>
      </c>
      <c r="B12" s="168" t="s">
        <v>372</v>
      </c>
      <c r="C12" s="141"/>
      <c r="D12" s="166">
        <v>500000</v>
      </c>
      <c r="E12" s="169">
        <v>5</v>
      </c>
    </row>
    <row r="13" spans="1:6" ht="47.25" customHeight="1" x14ac:dyDescent="0.25">
      <c r="A13" s="146">
        <v>3</v>
      </c>
      <c r="B13" s="155" t="s">
        <v>352</v>
      </c>
      <c r="C13" s="141"/>
      <c r="D13" s="158">
        <v>5</v>
      </c>
      <c r="E13" s="170">
        <v>64</v>
      </c>
      <c r="F13" s="164">
        <v>12</v>
      </c>
    </row>
    <row r="14" spans="1:6" ht="47.25" customHeight="1" x14ac:dyDescent="0.25">
      <c r="A14" s="146">
        <v>4</v>
      </c>
      <c r="B14" s="174" t="s">
        <v>375</v>
      </c>
      <c r="C14" s="141"/>
      <c r="D14" s="158">
        <v>95</v>
      </c>
      <c r="E14" s="170">
        <v>64</v>
      </c>
      <c r="F14" s="164">
        <v>1</v>
      </c>
    </row>
    <row r="15" spans="1:6" x14ac:dyDescent="0.25">
      <c r="A15">
        <v>5</v>
      </c>
      <c r="B15" s="150" t="s">
        <v>376</v>
      </c>
      <c r="D15" s="158">
        <v>24</v>
      </c>
    </row>
    <row r="16" spans="1:6" x14ac:dyDescent="0.25">
      <c r="A16" s="146">
        <v>6</v>
      </c>
      <c r="B16" s="150" t="s">
        <v>377</v>
      </c>
      <c r="D16" s="158">
        <v>1.5</v>
      </c>
    </row>
    <row r="17" spans="1:9" x14ac:dyDescent="0.25">
      <c r="A17">
        <v>7</v>
      </c>
      <c r="B17" s="150" t="s">
        <v>366</v>
      </c>
      <c r="D17" s="158">
        <v>5</v>
      </c>
      <c r="E17" s="164">
        <v>200</v>
      </c>
      <c r="F17" s="164">
        <v>100</v>
      </c>
    </row>
    <row r="18" spans="1:9" x14ac:dyDescent="0.25">
      <c r="A18">
        <v>8</v>
      </c>
      <c r="B18" s="156" t="s">
        <v>353</v>
      </c>
      <c r="D18" s="158">
        <v>5</v>
      </c>
      <c r="E18" s="164">
        <v>15000</v>
      </c>
    </row>
    <row r="19" spans="1:9" ht="30" customHeight="1" x14ac:dyDescent="0.25">
      <c r="A19">
        <v>9</v>
      </c>
      <c r="B19" s="152" t="s">
        <v>354</v>
      </c>
      <c r="D19" s="158">
        <v>40</v>
      </c>
      <c r="E19" s="164">
        <v>64</v>
      </c>
      <c r="F19" s="164">
        <v>8</v>
      </c>
      <c r="G19" s="164">
        <v>65</v>
      </c>
      <c r="H19" s="164">
        <v>4</v>
      </c>
    </row>
    <row r="20" spans="1:9" ht="30" customHeight="1" x14ac:dyDescent="0.25">
      <c r="A20">
        <v>10</v>
      </c>
      <c r="B20" s="157" t="s">
        <v>360</v>
      </c>
      <c r="D20" s="158">
        <v>50</v>
      </c>
    </row>
    <row r="21" spans="1:9" s="154" customFormat="1" ht="33.75" customHeight="1" x14ac:dyDescent="0.25">
      <c r="A21" s="154">
        <v>11</v>
      </c>
      <c r="B21" s="153" t="s">
        <v>355</v>
      </c>
      <c r="D21" s="158">
        <v>200</v>
      </c>
      <c r="E21" s="171">
        <v>50</v>
      </c>
      <c r="F21" s="171">
        <v>8</v>
      </c>
    </row>
    <row r="22" spans="1:9" ht="29.25" customHeight="1" x14ac:dyDescent="0.25">
      <c r="A22" s="154">
        <v>12</v>
      </c>
      <c r="B22" s="153" t="s">
        <v>356</v>
      </c>
      <c r="D22" s="158">
        <v>200</v>
      </c>
      <c r="E22" s="164">
        <v>50</v>
      </c>
      <c r="F22" s="164">
        <v>1</v>
      </c>
    </row>
    <row r="23" spans="1:9" x14ac:dyDescent="0.25">
      <c r="A23" s="154">
        <v>13</v>
      </c>
      <c r="C23" s="173">
        <v>2017</v>
      </c>
      <c r="D23" s="173">
        <v>2018</v>
      </c>
      <c r="E23" s="173">
        <v>2019</v>
      </c>
      <c r="F23" s="173">
        <v>2020</v>
      </c>
      <c r="G23" s="173">
        <v>2021</v>
      </c>
      <c r="H23" s="173">
        <v>2022</v>
      </c>
      <c r="I23" s="173">
        <v>2023</v>
      </c>
    </row>
    <row r="24" spans="1:9" ht="30" x14ac:dyDescent="0.25">
      <c r="B24" s="172" t="s">
        <v>374</v>
      </c>
      <c r="C24" s="173">
        <v>58.3</v>
      </c>
      <c r="D24" s="173">
        <v>79.7</v>
      </c>
      <c r="E24" s="173">
        <v>45.1</v>
      </c>
      <c r="F24" s="173">
        <v>85.4</v>
      </c>
      <c r="G24" s="173">
        <v>93</v>
      </c>
      <c r="H24" s="173">
        <v>83</v>
      </c>
      <c r="I24" s="173">
        <v>85</v>
      </c>
    </row>
  </sheetData>
  <sheetProtection password="CD26" sheet="1" objects="1" scenarios="1" selectLockedCells="1" selectUnlockedCells="1"/>
  <mergeCells count="2">
    <mergeCell ref="D5:E5"/>
    <mergeCell ref="D7: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14"/>
  <sheetViews>
    <sheetView zoomScaleNormal="100" zoomScaleSheetLayoutView="75" workbookViewId="0">
      <pane xSplit="2" ySplit="12" topLeftCell="C78" activePane="bottomRight" state="frozen"/>
      <selection activeCell="E7" sqref="E7"/>
      <selection pane="topRight" activeCell="E7" sqref="E7"/>
      <selection pane="bottomLeft" activeCell="E7" sqref="E7"/>
      <selection pane="bottomRight" activeCell="E89" sqref="E89"/>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1.7109375" style="4" customWidth="1"/>
    <col min="6" max="6" width="11" style="4" customWidth="1"/>
    <col min="7" max="7" width="10.42578125" style="4" customWidth="1"/>
    <col min="8" max="8" width="8.7109375" style="4" customWidth="1"/>
    <col min="9" max="9" width="9.85546875" style="4" customWidth="1"/>
    <col min="10" max="11" width="8.7109375" style="4" customWidth="1"/>
    <col min="12" max="12" width="10" style="4"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359</v>
      </c>
      <c r="C1" s="3" t="s">
        <v>378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85</v>
      </c>
      <c r="C3" s="47" t="s">
        <v>97</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4">
        <f>INDEX($E$81:$BD$81,1,$C$9+$B4-1)</f>
        <v>1.4948128177156677</v>
      </c>
      <c r="D4" s="9"/>
      <c r="E4" s="9"/>
      <c r="F4" s="87"/>
      <c r="G4" s="9"/>
      <c r="I4" s="40"/>
      <c r="AQ4" s="22"/>
      <c r="AR4" s="22"/>
      <c r="AS4" s="22"/>
      <c r="AT4" s="22"/>
      <c r="AU4" s="22"/>
      <c r="AV4" s="22"/>
      <c r="AW4" s="22"/>
      <c r="AX4" s="22"/>
      <c r="AY4" s="22"/>
      <c r="AZ4" s="22"/>
      <c r="BA4" s="22"/>
      <c r="BB4" s="22"/>
      <c r="BC4" s="22"/>
      <c r="BD4" s="22"/>
    </row>
    <row r="5" spans="1:56" x14ac:dyDescent="0.3">
      <c r="B5" s="48">
        <v>24</v>
      </c>
      <c r="C5" s="44">
        <f>INDEX($E$81:$BD$81,1,$C$9+$B5-1)</f>
        <v>1.9593164371180738</v>
      </c>
      <c r="D5" s="18"/>
      <c r="E5" s="63"/>
      <c r="F5" s="9"/>
      <c r="G5" s="9"/>
      <c r="AQ5" s="22"/>
      <c r="AR5" s="22"/>
      <c r="AS5" s="22"/>
      <c r="AT5" s="22"/>
      <c r="AU5" s="22"/>
      <c r="AV5" s="22"/>
      <c r="AW5" s="22"/>
      <c r="AX5" s="22"/>
      <c r="AY5" s="22"/>
      <c r="AZ5" s="22"/>
      <c r="BA5" s="22"/>
      <c r="BB5" s="22"/>
      <c r="BC5" s="22"/>
      <c r="BD5" s="22"/>
    </row>
    <row r="6" spans="1:56" x14ac:dyDescent="0.3">
      <c r="B6" s="48">
        <v>32</v>
      </c>
      <c r="C6" s="44">
        <f>INDEX($E$81:$BD$81,1,$C$9+$B6-1)</f>
        <v>2.2694050365179765</v>
      </c>
      <c r="D6" s="9"/>
      <c r="E6" s="9"/>
      <c r="F6" s="9"/>
      <c r="G6" s="9"/>
      <c r="AQ6" s="22"/>
      <c r="AR6" s="22"/>
      <c r="AS6" s="22"/>
      <c r="AT6" s="22"/>
      <c r="AU6" s="22"/>
      <c r="AV6" s="22"/>
      <c r="AW6" s="22"/>
      <c r="AX6" s="22"/>
      <c r="AY6" s="22"/>
      <c r="AZ6" s="22"/>
      <c r="BA6" s="22"/>
      <c r="BB6" s="22"/>
      <c r="BC6" s="22"/>
      <c r="BD6" s="22"/>
    </row>
    <row r="7" spans="1:56" x14ac:dyDescent="0.3">
      <c r="B7" s="48">
        <v>45</v>
      </c>
      <c r="C7" s="44">
        <f>INDEX($E$81:$BD$81,1,$C$9+$B7-1)</f>
        <v>2.5873506138969642</v>
      </c>
      <c r="D7" s="9"/>
      <c r="E7" s="9"/>
      <c r="F7" s="9"/>
      <c r="G7" s="9"/>
      <c r="AQ7" s="22"/>
      <c r="AR7" s="22"/>
      <c r="AS7" s="22"/>
      <c r="AT7" s="22"/>
      <c r="AU7" s="22"/>
      <c r="AV7" s="22"/>
      <c r="AW7" s="22"/>
      <c r="AX7" s="22"/>
      <c r="AY7" s="22"/>
      <c r="AZ7" s="22"/>
      <c r="BA7" s="22"/>
      <c r="BB7" s="22"/>
      <c r="BC7" s="22"/>
      <c r="BD7" s="22"/>
    </row>
    <row r="8" spans="1:56" x14ac:dyDescent="0.3">
      <c r="B8" s="49"/>
      <c r="C8" s="44"/>
      <c r="D8" s="9"/>
      <c r="E8" s="9"/>
      <c r="F8" s="9"/>
      <c r="G8" s="9"/>
      <c r="AQ8" s="22"/>
      <c r="AR8" s="22"/>
      <c r="AS8" s="22"/>
      <c r="AT8" s="22"/>
      <c r="AU8" s="22"/>
      <c r="AV8" s="22"/>
      <c r="AW8" s="22"/>
      <c r="AX8" s="22"/>
      <c r="AY8" s="22"/>
      <c r="AZ8" s="22"/>
      <c r="BA8" s="22"/>
      <c r="BB8" s="22"/>
      <c r="BC8" s="22"/>
      <c r="BD8" s="22"/>
    </row>
    <row r="9" spans="1:56" ht="15.75" thickBot="1" x14ac:dyDescent="0.35">
      <c r="B9" s="114" t="s">
        <v>83</v>
      </c>
      <c r="C9" s="4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52</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46</v>
      </c>
      <c r="D12" s="4" t="s">
        <v>47</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0" t="s">
        <v>11</v>
      </c>
      <c r="B13" s="61" t="s">
        <v>179</v>
      </c>
      <c r="C13" s="61" t="s">
        <v>380</v>
      </c>
      <c r="D13" s="61" t="s">
        <v>40</v>
      </c>
      <c r="E13" s="62">
        <f>-(('Workings Connect &amp; Manage'!D11*'Workings Connect &amp; Manage'!D18%/'Workings Connect &amp; Manage'!D19*'Workings Connect &amp; Manage'!E18*'Workings Connect &amp; Manage'!F18/1000000)+('Workings Connect &amp; Manage'!D11*'Workings Connect &amp; Manage'!D17%/'Workings Connect &amp; Manage'!D19*'Workings Connect &amp; Manage'!D16/1000000))</f>
        <v>-8.4465186666666678E-2</v>
      </c>
      <c r="F13" s="62">
        <f>E13*'Workings Connect &amp; Manage'!C26%</f>
        <v>-4.9243203826666672E-2</v>
      </c>
      <c r="G13" s="62">
        <f>E13*'Workings Connect &amp; Manage'!D26%</f>
        <v>-6.7318753773333351E-2</v>
      </c>
      <c r="H13" s="62">
        <f>E13*'Workings Connect &amp; Manage'!E26%</f>
        <v>-3.8093799186666673E-2</v>
      </c>
      <c r="I13" s="62">
        <f>E13*'Workings Connect &amp; Manage'!F26%</f>
        <v>-7.2133269413333354E-2</v>
      </c>
      <c r="J13" s="62">
        <f>E13*'Workings Connect &amp; Manage'!G26%</f>
        <v>-7.855262360000001E-2</v>
      </c>
      <c r="K13" s="62">
        <f>E13*'Workings Connect &amp; Manage'!H26%</f>
        <v>-7.0106104933333344E-2</v>
      </c>
      <c r="L13" s="62">
        <f>E13*'Workings Connect &amp; Manage'!I26%</f>
        <v>-7.1795408666666671E-2</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211"/>
      <c r="B14" s="61" t="s">
        <v>159</v>
      </c>
      <c r="C14" s="61" t="s">
        <v>348</v>
      </c>
      <c r="D14" s="61" t="s">
        <v>40</v>
      </c>
      <c r="E14" s="62">
        <f>-('Workings Connect &amp; Manage'!D11*'Workings Connect &amp; Manage'!D18%/'Workings Connect &amp; Manage'!D19)*('Workings Connect &amp; Manage'!D20%*'Workings Connect &amp; Manage'!E20*'Workings Connect &amp; Manage'!F20)/1000000</f>
        <v>-4.0670833333333337E-2</v>
      </c>
      <c r="F14" s="62">
        <f>E14*'Workings Connect &amp; Manage'!C26%</f>
        <v>-2.3711095833333334E-2</v>
      </c>
      <c r="G14" s="62">
        <f>E14*'Workings Connect &amp; Manage'!D26%</f>
        <v>-3.2414654166666668E-2</v>
      </c>
      <c r="H14" s="62">
        <f>E14*'Workings Connect &amp; Manage'!E26%</f>
        <v>-1.8342545833333335E-2</v>
      </c>
      <c r="I14" s="62">
        <f>E14*'Workings Connect &amp; Manage'!F26%</f>
        <v>-3.4732891666666675E-2</v>
      </c>
      <c r="J14" s="62">
        <f>E14*'Workings Connect &amp; Manage'!G26%</f>
        <v>-3.7823875000000007E-2</v>
      </c>
      <c r="K14" s="62">
        <f>E14*'Workings Connect &amp; Manage'!H26%</f>
        <v>-3.3756791666666668E-2</v>
      </c>
      <c r="L14" s="62">
        <f>E14*'Workings Connect &amp; Manage'!I26%</f>
        <v>-3.4570208333333338E-2</v>
      </c>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11"/>
      <c r="B15" s="61" t="s">
        <v>179</v>
      </c>
      <c r="C15" s="61" t="s">
        <v>368</v>
      </c>
      <c r="D15" s="61" t="s">
        <v>40</v>
      </c>
      <c r="E15" s="62">
        <f>-SUM('Workings Connect &amp; Manage'!D16/'Workings Connect &amp; Manage'!D19*'Workings Connect &amp; Manage'!D11*'Workings Connect &amp; Manage'!D17%)/1000000</f>
        <v>-8.1341666666666673E-2</v>
      </c>
      <c r="F15" s="62">
        <f>E15*'Workings Connect &amp; Manage'!C26%</f>
        <v>-4.7422191666666669E-2</v>
      </c>
      <c r="G15" s="62">
        <f>E15*'Workings Connect &amp; Manage'!D26%</f>
        <v>-6.4829308333333335E-2</v>
      </c>
      <c r="H15" s="62">
        <f>E15*'Workings Connect &amp; Manage'!E26%</f>
        <v>-3.6685091666666669E-2</v>
      </c>
      <c r="I15" s="62">
        <f>E15*'Workings Connect &amp; Manage'!F26%</f>
        <v>-6.946578333333335E-2</v>
      </c>
      <c r="J15" s="62">
        <f>E15*'Workings Connect &amp; Manage'!G26%</f>
        <v>-7.5647750000000014E-2</v>
      </c>
      <c r="K15" s="62">
        <f>E15*'Workings Connect &amp; Manage'!H26%</f>
        <v>-6.7513583333333335E-2</v>
      </c>
      <c r="L15" s="62">
        <f>E15*'Workings Connect &amp; Manage'!I26%</f>
        <v>-6.9140416666666676E-2</v>
      </c>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11"/>
      <c r="B16" s="61" t="s">
        <v>159</v>
      </c>
      <c r="C16" s="61" t="s">
        <v>350</v>
      </c>
      <c r="D16" s="61" t="s">
        <v>40</v>
      </c>
      <c r="E16" s="62">
        <f>-'Workings Connect &amp; Manage'!D11*'Workings Connect &amp; Manage'!D18%/'Workings Connect &amp; Manage'!D19*'Workings Connect &amp; Manage'!D22%*('Workings Connect &amp; Manage'!E22*'Workings Connect &amp; Manage'!F22+'Workings Connect &amp; Manage'!G22*'Workings Connect &amp; Manage'!H22)/1000000</f>
        <v>-4.0817248333333339E-3</v>
      </c>
      <c r="F16" s="62">
        <f>E16*'Workings Connect &amp; Manage'!C26%</f>
        <v>-2.3796455778333334E-3</v>
      </c>
      <c r="G16" s="62">
        <f>E16*'Workings Connect &amp; Manage'!D26%</f>
        <v>-3.2531346921666673E-3</v>
      </c>
      <c r="H16" s="62">
        <f>E16*'Workings Connect &amp; Manage'!E26%</f>
        <v>-1.8408578998333337E-3</v>
      </c>
      <c r="I16" s="62">
        <f>E16*'Workings Connect &amp; Manage'!F26%</f>
        <v>-3.4857930076666677E-3</v>
      </c>
      <c r="J16" s="62">
        <f>E16*'Workings Connect &amp; Manage'!G26%</f>
        <v>-3.7960040950000009E-3</v>
      </c>
      <c r="K16" s="62">
        <f>E16*'Workings Connect &amp; Manage'!H26%</f>
        <v>-3.387831611666667E-3</v>
      </c>
      <c r="L16" s="62">
        <f>E16*'Workings Connect &amp; Manage'!I26%</f>
        <v>-3.4694661083333337E-3</v>
      </c>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1"/>
      <c r="B17" s="61" t="s">
        <v>198</v>
      </c>
      <c r="C17" s="60"/>
      <c r="D17" s="61" t="s">
        <v>40</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2"/>
      <c r="B18" s="125" t="s">
        <v>197</v>
      </c>
      <c r="C18" s="131"/>
      <c r="D18" s="126" t="s">
        <v>40</v>
      </c>
      <c r="E18" s="59">
        <f>SUM(E13:E17)</f>
        <v>-0.21055941150000002</v>
      </c>
      <c r="F18" s="59">
        <f t="shared" ref="F18:AW18" si="0">SUM(F13:F17)</f>
        <v>-0.1227561369045</v>
      </c>
      <c r="G18" s="59">
        <f t="shared" si="0"/>
        <v>-0.16781585096550003</v>
      </c>
      <c r="H18" s="59">
        <f t="shared" si="0"/>
        <v>-9.4962294586500004E-2</v>
      </c>
      <c r="I18" s="59">
        <f t="shared" si="0"/>
        <v>-0.17981773742100005</v>
      </c>
      <c r="J18" s="59">
        <f t="shared" si="0"/>
        <v>-0.19582025269500003</v>
      </c>
      <c r="K18" s="59">
        <f t="shared" si="0"/>
        <v>-0.174764311545</v>
      </c>
      <c r="L18" s="59">
        <f t="shared" si="0"/>
        <v>-0.17897549977500002</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7" t="s">
        <v>301</v>
      </c>
      <c r="B19" s="61" t="s">
        <v>179</v>
      </c>
      <c r="C19" s="61" t="s">
        <v>357</v>
      </c>
      <c r="D19" s="9" t="s">
        <v>40</v>
      </c>
      <c r="E19" s="33">
        <f>-'Baseline scenario'!E7</f>
        <v>0.41126346666666663</v>
      </c>
      <c r="F19" s="33">
        <f>-'Baseline scenario'!F7</f>
        <v>0.23976660106666664</v>
      </c>
      <c r="G19" s="33">
        <f>-'Baseline scenario'!G7</f>
        <v>0.19109398105013331</v>
      </c>
      <c r="H19" s="33">
        <f>-'Baseline scenario'!H7</f>
        <v>0.18547982346666667</v>
      </c>
      <c r="I19" s="33">
        <f>-'Baseline scenario'!I7</f>
        <v>0.35121900053333333</v>
      </c>
      <c r="J19" s="33">
        <f>-'Baseline scenario'!J7</f>
        <v>0.382475024</v>
      </c>
      <c r="K19" s="33">
        <f>-'Baseline scenario'!K7</f>
        <v>0.34134867733333329</v>
      </c>
      <c r="L19" s="33">
        <f>-'Baseline scenario'!L7</f>
        <v>0.34957394666666664</v>
      </c>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row>
    <row r="20" spans="1:56" x14ac:dyDescent="0.3">
      <c r="A20" s="217"/>
      <c r="B20" s="61" t="s">
        <v>159</v>
      </c>
      <c r="C20" s="61" t="s">
        <v>348</v>
      </c>
      <c r="D20" s="9" t="s">
        <v>40</v>
      </c>
      <c r="E20" s="33">
        <f>-'Baseline scenario'!E8</f>
        <v>2.0335416666666668E-2</v>
      </c>
      <c r="F20" s="33">
        <f>-'Baseline scenario'!F8</f>
        <v>1.1855547916666667E-2</v>
      </c>
      <c r="G20" s="33">
        <f>-'Baseline scenario'!G8</f>
        <v>1.6207327083333334E-2</v>
      </c>
      <c r="H20" s="33">
        <f>-'Baseline scenario'!H8</f>
        <v>9.1712729166666673E-3</v>
      </c>
      <c r="I20" s="33">
        <f>-'Baseline scenario'!I8</f>
        <v>1.7366445833333338E-2</v>
      </c>
      <c r="J20" s="33">
        <f>-'Baseline scenario'!J8</f>
        <v>1.8911937500000003E-2</v>
      </c>
      <c r="K20" s="33">
        <f>-'Baseline scenario'!K8</f>
        <v>1.6878395833333334E-2</v>
      </c>
      <c r="L20" s="33">
        <f>-'Baseline scenario'!L8</f>
        <v>1.7285104166666669E-2</v>
      </c>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row>
    <row r="21" spans="1:56" x14ac:dyDescent="0.3">
      <c r="A21" s="217"/>
      <c r="B21" s="61" t="s">
        <v>159</v>
      </c>
      <c r="C21" s="61" t="s">
        <v>349</v>
      </c>
      <c r="D21" s="9" t="s">
        <v>40</v>
      </c>
      <c r="E21" s="33">
        <f>-'Baseline scenario'!E9</f>
        <v>1.5251562500000001E-2</v>
      </c>
      <c r="F21" s="33">
        <f>-'Baseline scenario'!F9</f>
        <v>8.8916609375000004E-3</v>
      </c>
      <c r="G21" s="33">
        <f>-'Baseline scenario'!G9</f>
        <v>1.2155495312500002E-2</v>
      </c>
      <c r="H21" s="33">
        <f>-'Baseline scenario'!H9</f>
        <v>6.8784546875000005E-3</v>
      </c>
      <c r="I21" s="33">
        <f>-'Baseline scenario'!I9</f>
        <v>1.3024834375000002E-2</v>
      </c>
      <c r="J21" s="33">
        <f>-'Baseline scenario'!J9</f>
        <v>1.4183953125000003E-2</v>
      </c>
      <c r="K21" s="33">
        <f>-'Baseline scenario'!K9</f>
        <v>1.2658796875000001E-2</v>
      </c>
      <c r="L21" s="33">
        <f>-'Baseline scenario'!L9</f>
        <v>1.2963828125E-2</v>
      </c>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row>
    <row r="22" spans="1:56" x14ac:dyDescent="0.3">
      <c r="A22" s="217"/>
      <c r="B22" s="61" t="s">
        <v>159</v>
      </c>
      <c r="C22" s="61" t="s">
        <v>350</v>
      </c>
      <c r="D22" s="9" t="s">
        <v>40</v>
      </c>
      <c r="E22" s="33">
        <f>-'Baseline scenario'!E10</f>
        <v>6.2795766666666666E-3</v>
      </c>
      <c r="F22" s="33">
        <f>-'Baseline scenario'!F10</f>
        <v>3.6609931966666664E-3</v>
      </c>
      <c r="G22" s="33">
        <f>-'Baseline scenario'!G10</f>
        <v>5.0048226033333337E-3</v>
      </c>
      <c r="H22" s="33">
        <f>-'Baseline scenario'!H10</f>
        <v>2.8320890766666668E-3</v>
      </c>
      <c r="I22" s="33">
        <f>-'Baseline scenario'!I10</f>
        <v>0.53627584733333333</v>
      </c>
      <c r="J22" s="33">
        <f>-'Baseline scenario'!J10</f>
        <v>5.8400063000000006E-3</v>
      </c>
      <c r="K22" s="33">
        <f>-'Baseline scenario'!K10</f>
        <v>5.2120486333333332E-3</v>
      </c>
      <c r="L22" s="33">
        <f>-'Baseline scenario'!L10</f>
        <v>5.3376401666666668E-3</v>
      </c>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row>
    <row r="23" spans="1:56" x14ac:dyDescent="0.3">
      <c r="A23" s="217"/>
      <c r="B23" s="61" t="s">
        <v>320</v>
      </c>
      <c r="C23" s="61" t="s">
        <v>373</v>
      </c>
      <c r="D23" s="9" t="s">
        <v>40</v>
      </c>
      <c r="E23" s="33">
        <f>-'Baseline scenario'!E11</f>
        <v>0.1</v>
      </c>
      <c r="F23" s="33">
        <f>-'Baseline scenario'!F11</f>
        <v>0.1</v>
      </c>
      <c r="G23" s="33">
        <f>-'Baseline scenario'!G11</f>
        <v>0.1</v>
      </c>
      <c r="H23" s="33">
        <f>-'Baseline scenario'!H11</f>
        <v>0.1</v>
      </c>
      <c r="I23" s="33">
        <f>-'Baseline scenario'!I11</f>
        <v>0.1</v>
      </c>
      <c r="J23" s="33">
        <f>-'Baseline scenario'!J11</f>
        <v>0.1</v>
      </c>
      <c r="K23" s="33">
        <f>-'Baseline scenario'!K11</f>
        <v>0.1</v>
      </c>
      <c r="L23" s="33">
        <f>-'Baseline scenario'!L11</f>
        <v>0.1</v>
      </c>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row>
    <row r="24" spans="1:56" x14ac:dyDescent="0.3">
      <c r="A24" s="217"/>
      <c r="B24" s="61" t="s">
        <v>198</v>
      </c>
      <c r="C24" s="8"/>
      <c r="D24" s="9" t="s">
        <v>40</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row>
    <row r="25" spans="1:56" x14ac:dyDescent="0.3">
      <c r="A25" s="218"/>
      <c r="B25" s="61" t="s">
        <v>321</v>
      </c>
      <c r="C25" s="8"/>
      <c r="D25" s="9" t="s">
        <v>40</v>
      </c>
      <c r="E25" s="68">
        <f>SUM(E19:E24)</f>
        <v>0.55313002249999998</v>
      </c>
      <c r="F25" s="68">
        <f t="shared" ref="F25:BD25" si="1">SUM(F19:F24)</f>
        <v>0.36417480311749995</v>
      </c>
      <c r="G25" s="68">
        <f t="shared" si="1"/>
        <v>0.32446162604929996</v>
      </c>
      <c r="H25" s="68">
        <f t="shared" si="1"/>
        <v>0.3043616401475</v>
      </c>
      <c r="I25" s="68">
        <f t="shared" si="1"/>
        <v>1.017886128075</v>
      </c>
      <c r="J25" s="68">
        <f t="shared" si="1"/>
        <v>0.52141092092499997</v>
      </c>
      <c r="K25" s="68">
        <f t="shared" si="1"/>
        <v>0.47609791867499995</v>
      </c>
      <c r="L25" s="68">
        <f t="shared" si="1"/>
        <v>0.48516051912500002</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5"/>
      <c r="B26" s="57" t="s">
        <v>96</v>
      </c>
      <c r="C26" s="58" t="s">
        <v>94</v>
      </c>
      <c r="D26" s="57" t="s">
        <v>40</v>
      </c>
      <c r="E26" s="59">
        <f>E18+E25</f>
        <v>0.34257061099999997</v>
      </c>
      <c r="F26" s="59">
        <f t="shared" ref="F26:BD26" si="2">F18+F25</f>
        <v>0.24141866621299995</v>
      </c>
      <c r="G26" s="59">
        <f t="shared" si="2"/>
        <v>0.15664577508379993</v>
      </c>
      <c r="H26" s="59">
        <f t="shared" si="2"/>
        <v>0.20939934556099998</v>
      </c>
      <c r="I26" s="59">
        <f t="shared" si="2"/>
        <v>0.83806839065399996</v>
      </c>
      <c r="J26" s="59">
        <f t="shared" si="2"/>
        <v>0.32559066822999994</v>
      </c>
      <c r="K26" s="59">
        <f t="shared" si="2"/>
        <v>0.30133360712999996</v>
      </c>
      <c r="L26" s="59">
        <f t="shared" si="2"/>
        <v>0.30618501934999998</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6"/>
      <c r="B27" s="9" t="s">
        <v>13</v>
      </c>
      <c r="C27" s="8" t="s">
        <v>41</v>
      </c>
      <c r="D27" s="9" t="s">
        <v>42</v>
      </c>
      <c r="E27" s="10">
        <v>0.85</v>
      </c>
      <c r="F27" s="10">
        <v>0.85</v>
      </c>
      <c r="G27" s="10">
        <v>0.85</v>
      </c>
      <c r="H27" s="10">
        <v>0.85</v>
      </c>
      <c r="I27" s="10">
        <v>0.85</v>
      </c>
      <c r="J27" s="10">
        <v>0.85</v>
      </c>
      <c r="K27" s="10">
        <v>0.85</v>
      </c>
      <c r="L27" s="10">
        <v>0.85</v>
      </c>
      <c r="M27" s="10">
        <v>0.85</v>
      </c>
      <c r="N27" s="10">
        <v>0.85</v>
      </c>
      <c r="O27" s="10">
        <v>0.85</v>
      </c>
      <c r="P27" s="10">
        <v>0.85</v>
      </c>
      <c r="Q27" s="10">
        <v>0.85</v>
      </c>
      <c r="R27" s="10">
        <v>0.85</v>
      </c>
      <c r="S27" s="10">
        <v>0.85</v>
      </c>
      <c r="T27" s="10">
        <v>0.85</v>
      </c>
      <c r="U27" s="10">
        <v>0.85</v>
      </c>
      <c r="V27" s="10">
        <v>0.85</v>
      </c>
      <c r="W27" s="10">
        <v>0.85</v>
      </c>
      <c r="X27" s="10">
        <v>0.85</v>
      </c>
      <c r="Y27" s="10">
        <v>0.85</v>
      </c>
      <c r="Z27" s="10">
        <v>0.85</v>
      </c>
      <c r="AA27" s="10">
        <v>0.85</v>
      </c>
      <c r="AB27" s="10">
        <v>0.85</v>
      </c>
      <c r="AC27" s="10">
        <v>0.85</v>
      </c>
      <c r="AD27" s="10">
        <v>0.85</v>
      </c>
      <c r="AE27" s="10">
        <v>0.85</v>
      </c>
      <c r="AF27" s="10">
        <v>0.85</v>
      </c>
      <c r="AG27" s="10">
        <v>0.85</v>
      </c>
      <c r="AH27" s="10">
        <v>0.85</v>
      </c>
      <c r="AI27" s="10">
        <v>0.85</v>
      </c>
      <c r="AJ27" s="10">
        <v>0.85</v>
      </c>
      <c r="AK27" s="10">
        <v>0.85</v>
      </c>
      <c r="AL27" s="10">
        <v>0.85</v>
      </c>
      <c r="AM27" s="10">
        <v>0.85</v>
      </c>
      <c r="AN27" s="10">
        <v>0.85</v>
      </c>
      <c r="AO27" s="10">
        <v>0.85</v>
      </c>
      <c r="AP27" s="10">
        <v>0.85</v>
      </c>
      <c r="AQ27" s="10">
        <v>0.85</v>
      </c>
      <c r="AR27" s="10">
        <v>0.85</v>
      </c>
      <c r="AS27" s="10">
        <v>0.85</v>
      </c>
      <c r="AT27" s="10">
        <v>0.85</v>
      </c>
      <c r="AU27" s="10">
        <v>0.85</v>
      </c>
      <c r="AV27" s="10">
        <v>0.85</v>
      </c>
      <c r="AW27" s="10">
        <v>0.85</v>
      </c>
      <c r="AX27" s="11"/>
      <c r="AY27" s="11"/>
      <c r="AZ27" s="11"/>
      <c r="BA27" s="11"/>
      <c r="BB27" s="11"/>
      <c r="BC27" s="11"/>
      <c r="BD27" s="11"/>
    </row>
    <row r="28" spans="1:56" x14ac:dyDescent="0.3">
      <c r="A28" s="116"/>
      <c r="B28" s="9" t="s">
        <v>12</v>
      </c>
      <c r="C28" s="9" t="s">
        <v>43</v>
      </c>
      <c r="D28" s="9" t="s">
        <v>40</v>
      </c>
      <c r="E28" s="34">
        <f>E26*E27</f>
        <v>0.29118501934999996</v>
      </c>
      <c r="F28" s="34">
        <f t="shared" ref="F28:AW28" si="3">F26*F27</f>
        <v>0.20520586628104995</v>
      </c>
      <c r="G28" s="34">
        <f t="shared" si="3"/>
        <v>0.13314890882122993</v>
      </c>
      <c r="H28" s="34">
        <f t="shared" si="3"/>
        <v>0.17798944372684999</v>
      </c>
      <c r="I28" s="34">
        <f t="shared" si="3"/>
        <v>0.71235813205589993</v>
      </c>
      <c r="J28" s="34">
        <f t="shared" si="3"/>
        <v>0.27675206799549995</v>
      </c>
      <c r="K28" s="34">
        <f t="shared" si="3"/>
        <v>0.25613356606049997</v>
      </c>
      <c r="L28" s="34">
        <f t="shared" si="3"/>
        <v>0.26025726644749997</v>
      </c>
      <c r="M28" s="34">
        <f t="shared" si="3"/>
        <v>0</v>
      </c>
      <c r="N28" s="34">
        <f t="shared" si="3"/>
        <v>0</v>
      </c>
      <c r="O28" s="34">
        <f t="shared" si="3"/>
        <v>0</v>
      </c>
      <c r="P28" s="34">
        <f t="shared" si="3"/>
        <v>0</v>
      </c>
      <c r="Q28" s="34">
        <f t="shared" si="3"/>
        <v>0</v>
      </c>
      <c r="R28" s="34">
        <f t="shared" si="3"/>
        <v>0</v>
      </c>
      <c r="S28" s="34">
        <f t="shared" si="3"/>
        <v>0</v>
      </c>
      <c r="T28" s="34">
        <f t="shared" si="3"/>
        <v>0</v>
      </c>
      <c r="U28" s="34">
        <f t="shared" si="3"/>
        <v>0</v>
      </c>
      <c r="V28" s="34">
        <f t="shared" si="3"/>
        <v>0</v>
      </c>
      <c r="W28" s="34">
        <f t="shared" si="3"/>
        <v>0</v>
      </c>
      <c r="X28" s="34">
        <f t="shared" si="3"/>
        <v>0</v>
      </c>
      <c r="Y28" s="34">
        <f t="shared" si="3"/>
        <v>0</v>
      </c>
      <c r="Z28" s="34">
        <f t="shared" si="3"/>
        <v>0</v>
      </c>
      <c r="AA28" s="34">
        <f t="shared" si="3"/>
        <v>0</v>
      </c>
      <c r="AB28" s="34">
        <f t="shared" si="3"/>
        <v>0</v>
      </c>
      <c r="AC28" s="34">
        <f t="shared" si="3"/>
        <v>0</v>
      </c>
      <c r="AD28" s="34">
        <f t="shared" si="3"/>
        <v>0</v>
      </c>
      <c r="AE28" s="34">
        <f t="shared" si="3"/>
        <v>0</v>
      </c>
      <c r="AF28" s="34">
        <f t="shared" si="3"/>
        <v>0</v>
      </c>
      <c r="AG28" s="34">
        <f t="shared" si="3"/>
        <v>0</v>
      </c>
      <c r="AH28" s="34">
        <f t="shared" si="3"/>
        <v>0</v>
      </c>
      <c r="AI28" s="34">
        <f t="shared" si="3"/>
        <v>0</v>
      </c>
      <c r="AJ28" s="34">
        <f t="shared" si="3"/>
        <v>0</v>
      </c>
      <c r="AK28" s="34">
        <f t="shared" si="3"/>
        <v>0</v>
      </c>
      <c r="AL28" s="34">
        <f t="shared" si="3"/>
        <v>0</v>
      </c>
      <c r="AM28" s="34">
        <f t="shared" si="3"/>
        <v>0</v>
      </c>
      <c r="AN28" s="34">
        <f t="shared" si="3"/>
        <v>0</v>
      </c>
      <c r="AO28" s="34">
        <f t="shared" si="3"/>
        <v>0</v>
      </c>
      <c r="AP28" s="34">
        <f t="shared" si="3"/>
        <v>0</v>
      </c>
      <c r="AQ28" s="34">
        <f t="shared" si="3"/>
        <v>0</v>
      </c>
      <c r="AR28" s="34">
        <f t="shared" si="3"/>
        <v>0</v>
      </c>
      <c r="AS28" s="34">
        <f t="shared" si="3"/>
        <v>0</v>
      </c>
      <c r="AT28" s="34">
        <f t="shared" si="3"/>
        <v>0</v>
      </c>
      <c r="AU28" s="34">
        <f t="shared" si="3"/>
        <v>0</v>
      </c>
      <c r="AV28" s="34">
        <f t="shared" si="3"/>
        <v>0</v>
      </c>
      <c r="AW28" s="34">
        <f t="shared" si="3"/>
        <v>0</v>
      </c>
      <c r="AX28" s="34"/>
      <c r="AY28" s="34"/>
      <c r="AZ28" s="34"/>
      <c r="BA28" s="34"/>
      <c r="BB28" s="34"/>
      <c r="BC28" s="34"/>
      <c r="BD28" s="34"/>
    </row>
    <row r="29" spans="1:56" x14ac:dyDescent="0.3">
      <c r="A29" s="116"/>
      <c r="B29" s="9" t="s">
        <v>93</v>
      </c>
      <c r="C29" s="11" t="s">
        <v>44</v>
      </c>
      <c r="D29" s="9" t="s">
        <v>40</v>
      </c>
      <c r="E29" s="34">
        <f>E26-E28</f>
        <v>5.1385591650000007E-2</v>
      </c>
      <c r="F29" s="34">
        <f t="shared" ref="F29:AW29" si="4">F26-F28</f>
        <v>3.6212799931950007E-2</v>
      </c>
      <c r="G29" s="34">
        <f t="shared" si="4"/>
        <v>2.3496866262569999E-2</v>
      </c>
      <c r="H29" s="34">
        <f t="shared" si="4"/>
        <v>3.1409901834149989E-2</v>
      </c>
      <c r="I29" s="34">
        <f t="shared" si="4"/>
        <v>0.12571025859810003</v>
      </c>
      <c r="J29" s="34">
        <f t="shared" si="4"/>
        <v>4.8838600234499985E-2</v>
      </c>
      <c r="K29" s="34">
        <f t="shared" si="4"/>
        <v>4.5200041069499985E-2</v>
      </c>
      <c r="L29" s="34">
        <f t="shared" si="4"/>
        <v>4.5927752902500008E-2</v>
      </c>
      <c r="M29" s="34">
        <f t="shared" si="4"/>
        <v>0</v>
      </c>
      <c r="N29" s="34">
        <f t="shared" si="4"/>
        <v>0</v>
      </c>
      <c r="O29" s="34">
        <f t="shared" si="4"/>
        <v>0</v>
      </c>
      <c r="P29" s="34">
        <f t="shared" si="4"/>
        <v>0</v>
      </c>
      <c r="Q29" s="34">
        <f t="shared" si="4"/>
        <v>0</v>
      </c>
      <c r="R29" s="34">
        <f t="shared" si="4"/>
        <v>0</v>
      </c>
      <c r="S29" s="34">
        <f t="shared" si="4"/>
        <v>0</v>
      </c>
      <c r="T29" s="34">
        <f t="shared" si="4"/>
        <v>0</v>
      </c>
      <c r="U29" s="34">
        <f t="shared" si="4"/>
        <v>0</v>
      </c>
      <c r="V29" s="34">
        <f t="shared" si="4"/>
        <v>0</v>
      </c>
      <c r="W29" s="34">
        <f t="shared" si="4"/>
        <v>0</v>
      </c>
      <c r="X29" s="34">
        <f t="shared" si="4"/>
        <v>0</v>
      </c>
      <c r="Y29" s="34">
        <f t="shared" si="4"/>
        <v>0</v>
      </c>
      <c r="Z29" s="34">
        <f t="shared" si="4"/>
        <v>0</v>
      </c>
      <c r="AA29" s="34">
        <f t="shared" si="4"/>
        <v>0</v>
      </c>
      <c r="AB29" s="34">
        <f t="shared" si="4"/>
        <v>0</v>
      </c>
      <c r="AC29" s="34">
        <f t="shared" si="4"/>
        <v>0</v>
      </c>
      <c r="AD29" s="34">
        <f t="shared" si="4"/>
        <v>0</v>
      </c>
      <c r="AE29" s="34">
        <f t="shared" si="4"/>
        <v>0</v>
      </c>
      <c r="AF29" s="34">
        <f t="shared" si="4"/>
        <v>0</v>
      </c>
      <c r="AG29" s="34">
        <f t="shared" si="4"/>
        <v>0</v>
      </c>
      <c r="AH29" s="34">
        <f t="shared" si="4"/>
        <v>0</v>
      </c>
      <c r="AI29" s="34">
        <f t="shared" si="4"/>
        <v>0</v>
      </c>
      <c r="AJ29" s="34">
        <f t="shared" si="4"/>
        <v>0</v>
      </c>
      <c r="AK29" s="34">
        <f t="shared" si="4"/>
        <v>0</v>
      </c>
      <c r="AL29" s="34">
        <f t="shared" si="4"/>
        <v>0</v>
      </c>
      <c r="AM29" s="34">
        <f t="shared" si="4"/>
        <v>0</v>
      </c>
      <c r="AN29" s="34">
        <f t="shared" si="4"/>
        <v>0</v>
      </c>
      <c r="AO29" s="34">
        <f t="shared" si="4"/>
        <v>0</v>
      </c>
      <c r="AP29" s="34">
        <f t="shared" si="4"/>
        <v>0</v>
      </c>
      <c r="AQ29" s="34">
        <f t="shared" si="4"/>
        <v>0</v>
      </c>
      <c r="AR29" s="34">
        <f t="shared" si="4"/>
        <v>0</v>
      </c>
      <c r="AS29" s="34">
        <f t="shared" si="4"/>
        <v>0</v>
      </c>
      <c r="AT29" s="34">
        <f t="shared" si="4"/>
        <v>0</v>
      </c>
      <c r="AU29" s="34">
        <f t="shared" si="4"/>
        <v>0</v>
      </c>
      <c r="AV29" s="34">
        <f t="shared" si="4"/>
        <v>0</v>
      </c>
      <c r="AW29" s="34">
        <f t="shared" si="4"/>
        <v>0</v>
      </c>
      <c r="AX29" s="34"/>
      <c r="AY29" s="34"/>
      <c r="AZ29" s="34"/>
      <c r="BA29" s="34"/>
      <c r="BB29" s="34"/>
      <c r="BC29" s="34"/>
      <c r="BD29" s="34"/>
    </row>
    <row r="30" spans="1:56" ht="16.5" hidden="1" customHeight="1" outlineLevel="1" x14ac:dyDescent="0.35">
      <c r="A30" s="116"/>
      <c r="B30" s="9" t="s">
        <v>1</v>
      </c>
      <c r="C30" s="11" t="s">
        <v>53</v>
      </c>
      <c r="D30" s="9" t="s">
        <v>40</v>
      </c>
      <c r="F30" s="34">
        <f>$E$28/'Fixed data'!$C$7</f>
        <v>6.4707782077777767E-3</v>
      </c>
      <c r="G30" s="34">
        <f>$E$28/'Fixed data'!$C$7</f>
        <v>6.4707782077777767E-3</v>
      </c>
      <c r="H30" s="34">
        <f>$E$28/'Fixed data'!$C$7</f>
        <v>6.4707782077777767E-3</v>
      </c>
      <c r="I30" s="34">
        <f>$E$28/'Fixed data'!$C$7</f>
        <v>6.4707782077777767E-3</v>
      </c>
      <c r="J30" s="34">
        <f>$E$28/'Fixed data'!$C$7</f>
        <v>6.4707782077777767E-3</v>
      </c>
      <c r="K30" s="34">
        <f>$E$28/'Fixed data'!$C$7</f>
        <v>6.4707782077777767E-3</v>
      </c>
      <c r="L30" s="34">
        <f>$E$28/'Fixed data'!$C$7</f>
        <v>6.4707782077777767E-3</v>
      </c>
      <c r="M30" s="34">
        <f>$E$28/'Fixed data'!$C$7</f>
        <v>6.4707782077777767E-3</v>
      </c>
      <c r="N30" s="34">
        <f>$E$28/'Fixed data'!$C$7</f>
        <v>6.4707782077777767E-3</v>
      </c>
      <c r="O30" s="34">
        <f>$E$28/'Fixed data'!$C$7</f>
        <v>6.4707782077777767E-3</v>
      </c>
      <c r="P30" s="34">
        <f>$E$28/'Fixed data'!$C$7</f>
        <v>6.4707782077777767E-3</v>
      </c>
      <c r="Q30" s="34">
        <f>$E$28/'Fixed data'!$C$7</f>
        <v>6.4707782077777767E-3</v>
      </c>
      <c r="R30" s="34">
        <f>$E$28/'Fixed data'!$C$7</f>
        <v>6.4707782077777767E-3</v>
      </c>
      <c r="S30" s="34">
        <f>$E$28/'Fixed data'!$C$7</f>
        <v>6.4707782077777767E-3</v>
      </c>
      <c r="T30" s="34">
        <f>$E$28/'Fixed data'!$C$7</f>
        <v>6.4707782077777767E-3</v>
      </c>
      <c r="U30" s="34">
        <f>$E$28/'Fixed data'!$C$7</f>
        <v>6.4707782077777767E-3</v>
      </c>
      <c r="V30" s="34">
        <f>$E$28/'Fixed data'!$C$7</f>
        <v>6.4707782077777767E-3</v>
      </c>
      <c r="W30" s="34">
        <f>$E$28/'Fixed data'!$C$7</f>
        <v>6.4707782077777767E-3</v>
      </c>
      <c r="X30" s="34">
        <f>$E$28/'Fixed data'!$C$7</f>
        <v>6.4707782077777767E-3</v>
      </c>
      <c r="Y30" s="34">
        <f>$E$28/'Fixed data'!$C$7</f>
        <v>6.4707782077777767E-3</v>
      </c>
      <c r="Z30" s="34">
        <f>$E$28/'Fixed data'!$C$7</f>
        <v>6.4707782077777767E-3</v>
      </c>
      <c r="AA30" s="34">
        <f>$E$28/'Fixed data'!$C$7</f>
        <v>6.4707782077777767E-3</v>
      </c>
      <c r="AB30" s="34">
        <f>$E$28/'Fixed data'!$C$7</f>
        <v>6.4707782077777767E-3</v>
      </c>
      <c r="AC30" s="34">
        <f>$E$28/'Fixed data'!$C$7</f>
        <v>6.4707782077777767E-3</v>
      </c>
      <c r="AD30" s="34">
        <f>$E$28/'Fixed data'!$C$7</f>
        <v>6.4707782077777767E-3</v>
      </c>
      <c r="AE30" s="34">
        <f>$E$28/'Fixed data'!$C$7</f>
        <v>6.4707782077777767E-3</v>
      </c>
      <c r="AF30" s="34">
        <f>$E$28/'Fixed data'!$C$7</f>
        <v>6.4707782077777767E-3</v>
      </c>
      <c r="AG30" s="34">
        <f>$E$28/'Fixed data'!$C$7</f>
        <v>6.4707782077777767E-3</v>
      </c>
      <c r="AH30" s="34">
        <f>$E$28/'Fixed data'!$C$7</f>
        <v>6.4707782077777767E-3</v>
      </c>
      <c r="AI30" s="34">
        <f>$E$28/'Fixed data'!$C$7</f>
        <v>6.4707782077777767E-3</v>
      </c>
      <c r="AJ30" s="34">
        <f>$E$28/'Fixed data'!$C$7</f>
        <v>6.4707782077777767E-3</v>
      </c>
      <c r="AK30" s="34">
        <f>$E$28/'Fixed data'!$C$7</f>
        <v>6.4707782077777767E-3</v>
      </c>
      <c r="AL30" s="34">
        <f>$E$28/'Fixed data'!$C$7</f>
        <v>6.4707782077777767E-3</v>
      </c>
      <c r="AM30" s="34">
        <f>$E$28/'Fixed data'!$C$7</f>
        <v>6.4707782077777767E-3</v>
      </c>
      <c r="AN30" s="34">
        <f>$E$28/'Fixed data'!$C$7</f>
        <v>6.4707782077777767E-3</v>
      </c>
      <c r="AO30" s="34">
        <f>$E$28/'Fixed data'!$C$7</f>
        <v>6.4707782077777767E-3</v>
      </c>
      <c r="AP30" s="34">
        <f>$E$28/'Fixed data'!$C$7</f>
        <v>6.4707782077777767E-3</v>
      </c>
      <c r="AQ30" s="34">
        <f>$E$28/'Fixed data'!$C$7</f>
        <v>6.4707782077777767E-3</v>
      </c>
      <c r="AR30" s="34">
        <f>$E$28/'Fixed data'!$C$7</f>
        <v>6.4707782077777767E-3</v>
      </c>
      <c r="AS30" s="34">
        <f>$E$28/'Fixed data'!$C$7</f>
        <v>6.4707782077777767E-3</v>
      </c>
      <c r="AT30" s="34">
        <f>$E$28/'Fixed data'!$C$7</f>
        <v>6.4707782077777767E-3</v>
      </c>
      <c r="AU30" s="34">
        <f>$E$28/'Fixed data'!$C$7</f>
        <v>6.4707782077777767E-3</v>
      </c>
      <c r="AV30" s="34">
        <f>$E$28/'Fixed data'!$C$7</f>
        <v>6.4707782077777767E-3</v>
      </c>
      <c r="AW30" s="34">
        <f>$E$28/'Fixed data'!$C$7</f>
        <v>6.4707782077777767E-3</v>
      </c>
      <c r="AX30" s="34">
        <f>$E$28/'Fixed data'!$C$7</f>
        <v>6.4707782077777767E-3</v>
      </c>
      <c r="AY30" s="34"/>
      <c r="AZ30" s="34"/>
      <c r="BA30" s="34"/>
      <c r="BB30" s="34"/>
      <c r="BC30" s="34"/>
      <c r="BD30" s="34"/>
    </row>
    <row r="31" spans="1:56" ht="16.5" hidden="1" customHeight="1" outlineLevel="1" x14ac:dyDescent="0.35">
      <c r="A31" s="116"/>
      <c r="B31" s="9" t="s">
        <v>2</v>
      </c>
      <c r="C31" s="11" t="s">
        <v>54</v>
      </c>
      <c r="D31" s="9" t="s">
        <v>40</v>
      </c>
      <c r="F31" s="34"/>
      <c r="G31" s="34">
        <f>$F$28/'Fixed data'!$C$7</f>
        <v>4.5601303618011098E-3</v>
      </c>
      <c r="H31" s="34">
        <f>$F$28/'Fixed data'!$C$7</f>
        <v>4.5601303618011098E-3</v>
      </c>
      <c r="I31" s="34">
        <f>$F$28/'Fixed data'!$C$7</f>
        <v>4.5601303618011098E-3</v>
      </c>
      <c r="J31" s="34">
        <f>$F$28/'Fixed data'!$C$7</f>
        <v>4.5601303618011098E-3</v>
      </c>
      <c r="K31" s="34">
        <f>$F$28/'Fixed data'!$C$7</f>
        <v>4.5601303618011098E-3</v>
      </c>
      <c r="L31" s="34">
        <f>$F$28/'Fixed data'!$C$7</f>
        <v>4.5601303618011098E-3</v>
      </c>
      <c r="M31" s="34">
        <f>$F$28/'Fixed data'!$C$7</f>
        <v>4.5601303618011098E-3</v>
      </c>
      <c r="N31" s="34">
        <f>$F$28/'Fixed data'!$C$7</f>
        <v>4.5601303618011098E-3</v>
      </c>
      <c r="O31" s="34">
        <f>$F$28/'Fixed data'!$C$7</f>
        <v>4.5601303618011098E-3</v>
      </c>
      <c r="P31" s="34">
        <f>$F$28/'Fixed data'!$C$7</f>
        <v>4.5601303618011098E-3</v>
      </c>
      <c r="Q31" s="34">
        <f>$F$28/'Fixed data'!$C$7</f>
        <v>4.5601303618011098E-3</v>
      </c>
      <c r="R31" s="34">
        <f>$F$28/'Fixed data'!$C$7</f>
        <v>4.5601303618011098E-3</v>
      </c>
      <c r="S31" s="34">
        <f>$F$28/'Fixed data'!$C$7</f>
        <v>4.5601303618011098E-3</v>
      </c>
      <c r="T31" s="34">
        <f>$F$28/'Fixed data'!$C$7</f>
        <v>4.5601303618011098E-3</v>
      </c>
      <c r="U31" s="34">
        <f>$F$28/'Fixed data'!$C$7</f>
        <v>4.5601303618011098E-3</v>
      </c>
      <c r="V31" s="34">
        <f>$F$28/'Fixed data'!$C$7</f>
        <v>4.5601303618011098E-3</v>
      </c>
      <c r="W31" s="34">
        <f>$F$28/'Fixed data'!$C$7</f>
        <v>4.5601303618011098E-3</v>
      </c>
      <c r="X31" s="34">
        <f>$F$28/'Fixed data'!$C$7</f>
        <v>4.5601303618011098E-3</v>
      </c>
      <c r="Y31" s="34">
        <f>$F$28/'Fixed data'!$C$7</f>
        <v>4.5601303618011098E-3</v>
      </c>
      <c r="Z31" s="34">
        <f>$F$28/'Fixed data'!$C$7</f>
        <v>4.5601303618011098E-3</v>
      </c>
      <c r="AA31" s="34">
        <f>$F$28/'Fixed data'!$C$7</f>
        <v>4.5601303618011098E-3</v>
      </c>
      <c r="AB31" s="34">
        <f>$F$28/'Fixed data'!$C$7</f>
        <v>4.5601303618011098E-3</v>
      </c>
      <c r="AC31" s="34">
        <f>$F$28/'Fixed data'!$C$7</f>
        <v>4.5601303618011098E-3</v>
      </c>
      <c r="AD31" s="34">
        <f>$F$28/'Fixed data'!$C$7</f>
        <v>4.5601303618011098E-3</v>
      </c>
      <c r="AE31" s="34">
        <f>$F$28/'Fixed data'!$C$7</f>
        <v>4.5601303618011098E-3</v>
      </c>
      <c r="AF31" s="34">
        <f>$F$28/'Fixed data'!$C$7</f>
        <v>4.5601303618011098E-3</v>
      </c>
      <c r="AG31" s="34">
        <f>$F$28/'Fixed data'!$C$7</f>
        <v>4.5601303618011098E-3</v>
      </c>
      <c r="AH31" s="34">
        <f>$F$28/'Fixed data'!$C$7</f>
        <v>4.5601303618011098E-3</v>
      </c>
      <c r="AI31" s="34">
        <f>$F$28/'Fixed data'!$C$7</f>
        <v>4.5601303618011098E-3</v>
      </c>
      <c r="AJ31" s="34">
        <f>$F$28/'Fixed data'!$C$7</f>
        <v>4.5601303618011098E-3</v>
      </c>
      <c r="AK31" s="34">
        <f>$F$28/'Fixed data'!$C$7</f>
        <v>4.5601303618011098E-3</v>
      </c>
      <c r="AL31" s="34">
        <f>$F$28/'Fixed data'!$C$7</f>
        <v>4.5601303618011098E-3</v>
      </c>
      <c r="AM31" s="34">
        <f>$F$28/'Fixed data'!$C$7</f>
        <v>4.5601303618011098E-3</v>
      </c>
      <c r="AN31" s="34">
        <f>$F$28/'Fixed data'!$C$7</f>
        <v>4.5601303618011098E-3</v>
      </c>
      <c r="AO31" s="34">
        <f>$F$28/'Fixed data'!$C$7</f>
        <v>4.5601303618011098E-3</v>
      </c>
      <c r="AP31" s="34">
        <f>$F$28/'Fixed data'!$C$7</f>
        <v>4.5601303618011098E-3</v>
      </c>
      <c r="AQ31" s="34">
        <f>$F$28/'Fixed data'!$C$7</f>
        <v>4.5601303618011098E-3</v>
      </c>
      <c r="AR31" s="34">
        <f>$F$28/'Fixed data'!$C$7</f>
        <v>4.5601303618011098E-3</v>
      </c>
      <c r="AS31" s="34">
        <f>$F$28/'Fixed data'!$C$7</f>
        <v>4.5601303618011098E-3</v>
      </c>
      <c r="AT31" s="34">
        <f>$F$28/'Fixed data'!$C$7</f>
        <v>4.5601303618011098E-3</v>
      </c>
      <c r="AU31" s="34">
        <f>$F$28/'Fixed data'!$C$7</f>
        <v>4.5601303618011098E-3</v>
      </c>
      <c r="AV31" s="34">
        <f>$F$28/'Fixed data'!$C$7</f>
        <v>4.5601303618011098E-3</v>
      </c>
      <c r="AW31" s="34">
        <f>$F$28/'Fixed data'!$C$7</f>
        <v>4.5601303618011098E-3</v>
      </c>
      <c r="AX31" s="34">
        <f>$F$28/'Fixed data'!$C$7</f>
        <v>4.5601303618011098E-3</v>
      </c>
      <c r="AY31" s="34">
        <f>$F$28/'Fixed data'!$C$7</f>
        <v>4.5601303618011098E-3</v>
      </c>
      <c r="AZ31" s="34"/>
      <c r="BA31" s="34"/>
      <c r="BB31" s="34"/>
      <c r="BC31" s="34"/>
      <c r="BD31" s="34"/>
    </row>
    <row r="32" spans="1:56" ht="16.5" hidden="1" customHeight="1" outlineLevel="1" x14ac:dyDescent="0.35">
      <c r="A32" s="116"/>
      <c r="B32" s="9" t="s">
        <v>3</v>
      </c>
      <c r="C32" s="11" t="s">
        <v>55</v>
      </c>
      <c r="D32" s="9" t="s">
        <v>40</v>
      </c>
      <c r="F32" s="34"/>
      <c r="G32" s="34"/>
      <c r="H32" s="34">
        <f>$G$28/'Fixed data'!$C$7</f>
        <v>2.9588646404717762E-3</v>
      </c>
      <c r="I32" s="34">
        <f>$G$28/'Fixed data'!$C$7</f>
        <v>2.9588646404717762E-3</v>
      </c>
      <c r="J32" s="34">
        <f>$G$28/'Fixed data'!$C$7</f>
        <v>2.9588646404717762E-3</v>
      </c>
      <c r="K32" s="34">
        <f>$G$28/'Fixed data'!$C$7</f>
        <v>2.9588646404717762E-3</v>
      </c>
      <c r="L32" s="34">
        <f>$G$28/'Fixed data'!$C$7</f>
        <v>2.9588646404717762E-3</v>
      </c>
      <c r="M32" s="34">
        <f>$G$28/'Fixed data'!$C$7</f>
        <v>2.9588646404717762E-3</v>
      </c>
      <c r="N32" s="34">
        <f>$G$28/'Fixed data'!$C$7</f>
        <v>2.9588646404717762E-3</v>
      </c>
      <c r="O32" s="34">
        <f>$G$28/'Fixed data'!$C$7</f>
        <v>2.9588646404717762E-3</v>
      </c>
      <c r="P32" s="34">
        <f>$G$28/'Fixed data'!$C$7</f>
        <v>2.9588646404717762E-3</v>
      </c>
      <c r="Q32" s="34">
        <f>$G$28/'Fixed data'!$C$7</f>
        <v>2.9588646404717762E-3</v>
      </c>
      <c r="R32" s="34">
        <f>$G$28/'Fixed data'!$C$7</f>
        <v>2.9588646404717762E-3</v>
      </c>
      <c r="S32" s="34">
        <f>$G$28/'Fixed data'!$C$7</f>
        <v>2.9588646404717762E-3</v>
      </c>
      <c r="T32" s="34">
        <f>$G$28/'Fixed data'!$C$7</f>
        <v>2.9588646404717762E-3</v>
      </c>
      <c r="U32" s="34">
        <f>$G$28/'Fixed data'!$C$7</f>
        <v>2.9588646404717762E-3</v>
      </c>
      <c r="V32" s="34">
        <f>$G$28/'Fixed data'!$C$7</f>
        <v>2.9588646404717762E-3</v>
      </c>
      <c r="W32" s="34">
        <f>$G$28/'Fixed data'!$C$7</f>
        <v>2.9588646404717762E-3</v>
      </c>
      <c r="X32" s="34">
        <f>$G$28/'Fixed data'!$C$7</f>
        <v>2.9588646404717762E-3</v>
      </c>
      <c r="Y32" s="34">
        <f>$G$28/'Fixed data'!$C$7</f>
        <v>2.9588646404717762E-3</v>
      </c>
      <c r="Z32" s="34">
        <f>$G$28/'Fixed data'!$C$7</f>
        <v>2.9588646404717762E-3</v>
      </c>
      <c r="AA32" s="34">
        <f>$G$28/'Fixed data'!$C$7</f>
        <v>2.9588646404717762E-3</v>
      </c>
      <c r="AB32" s="34">
        <f>$G$28/'Fixed data'!$C$7</f>
        <v>2.9588646404717762E-3</v>
      </c>
      <c r="AC32" s="34">
        <f>$G$28/'Fixed data'!$C$7</f>
        <v>2.9588646404717762E-3</v>
      </c>
      <c r="AD32" s="34">
        <f>$G$28/'Fixed data'!$C$7</f>
        <v>2.9588646404717762E-3</v>
      </c>
      <c r="AE32" s="34">
        <f>$G$28/'Fixed data'!$C$7</f>
        <v>2.9588646404717762E-3</v>
      </c>
      <c r="AF32" s="34">
        <f>$G$28/'Fixed data'!$C$7</f>
        <v>2.9588646404717762E-3</v>
      </c>
      <c r="AG32" s="34">
        <f>$G$28/'Fixed data'!$C$7</f>
        <v>2.9588646404717762E-3</v>
      </c>
      <c r="AH32" s="34">
        <f>$G$28/'Fixed data'!$C$7</f>
        <v>2.9588646404717762E-3</v>
      </c>
      <c r="AI32" s="34">
        <f>$G$28/'Fixed data'!$C$7</f>
        <v>2.9588646404717762E-3</v>
      </c>
      <c r="AJ32" s="34">
        <f>$G$28/'Fixed data'!$C$7</f>
        <v>2.9588646404717762E-3</v>
      </c>
      <c r="AK32" s="34">
        <f>$G$28/'Fixed data'!$C$7</f>
        <v>2.9588646404717762E-3</v>
      </c>
      <c r="AL32" s="34">
        <f>$G$28/'Fixed data'!$C$7</f>
        <v>2.9588646404717762E-3</v>
      </c>
      <c r="AM32" s="34">
        <f>$G$28/'Fixed data'!$C$7</f>
        <v>2.9588646404717762E-3</v>
      </c>
      <c r="AN32" s="34">
        <f>$G$28/'Fixed data'!$C$7</f>
        <v>2.9588646404717762E-3</v>
      </c>
      <c r="AO32" s="34">
        <f>$G$28/'Fixed data'!$C$7</f>
        <v>2.9588646404717762E-3</v>
      </c>
      <c r="AP32" s="34">
        <f>$G$28/'Fixed data'!$C$7</f>
        <v>2.9588646404717762E-3</v>
      </c>
      <c r="AQ32" s="34">
        <f>$G$28/'Fixed data'!$C$7</f>
        <v>2.9588646404717762E-3</v>
      </c>
      <c r="AR32" s="34">
        <f>$G$28/'Fixed data'!$C$7</f>
        <v>2.9588646404717762E-3</v>
      </c>
      <c r="AS32" s="34">
        <f>$G$28/'Fixed data'!$C$7</f>
        <v>2.9588646404717762E-3</v>
      </c>
      <c r="AT32" s="34">
        <f>$G$28/'Fixed data'!$C$7</f>
        <v>2.9588646404717762E-3</v>
      </c>
      <c r="AU32" s="34">
        <f>$G$28/'Fixed data'!$C$7</f>
        <v>2.9588646404717762E-3</v>
      </c>
      <c r="AV32" s="34">
        <f>$G$28/'Fixed data'!$C$7</f>
        <v>2.9588646404717762E-3</v>
      </c>
      <c r="AW32" s="34">
        <f>$G$28/'Fixed data'!$C$7</f>
        <v>2.9588646404717762E-3</v>
      </c>
      <c r="AX32" s="34">
        <f>$G$28/'Fixed data'!$C$7</f>
        <v>2.9588646404717762E-3</v>
      </c>
      <c r="AY32" s="34">
        <f>$G$28/'Fixed data'!$C$7</f>
        <v>2.9588646404717762E-3</v>
      </c>
      <c r="AZ32" s="34">
        <f>$G$28/'Fixed data'!$C$7</f>
        <v>2.9588646404717762E-3</v>
      </c>
      <c r="BA32" s="34"/>
      <c r="BB32" s="34"/>
      <c r="BC32" s="34"/>
      <c r="BD32" s="34"/>
    </row>
    <row r="33" spans="1:57" ht="16.5" hidden="1" customHeight="1" outlineLevel="1" x14ac:dyDescent="0.35">
      <c r="A33" s="116"/>
      <c r="B33" s="9" t="s">
        <v>4</v>
      </c>
      <c r="C33" s="11" t="s">
        <v>56</v>
      </c>
      <c r="D33" s="9" t="s">
        <v>40</v>
      </c>
      <c r="F33" s="34"/>
      <c r="G33" s="34"/>
      <c r="H33" s="34"/>
      <c r="I33" s="34">
        <f>$H$28/'Fixed data'!$C$7</f>
        <v>3.9553209717077776E-3</v>
      </c>
      <c r="J33" s="34">
        <f>$H$28/'Fixed data'!$C$7</f>
        <v>3.9553209717077776E-3</v>
      </c>
      <c r="K33" s="34">
        <f>$H$28/'Fixed data'!$C$7</f>
        <v>3.9553209717077776E-3</v>
      </c>
      <c r="L33" s="34">
        <f>$H$28/'Fixed data'!$C$7</f>
        <v>3.9553209717077776E-3</v>
      </c>
      <c r="M33" s="34">
        <f>$H$28/'Fixed data'!$C$7</f>
        <v>3.9553209717077776E-3</v>
      </c>
      <c r="N33" s="34">
        <f>$H$28/'Fixed data'!$C$7</f>
        <v>3.9553209717077776E-3</v>
      </c>
      <c r="O33" s="34">
        <f>$H$28/'Fixed data'!$C$7</f>
        <v>3.9553209717077776E-3</v>
      </c>
      <c r="P33" s="34">
        <f>$H$28/'Fixed data'!$C$7</f>
        <v>3.9553209717077776E-3</v>
      </c>
      <c r="Q33" s="34">
        <f>$H$28/'Fixed data'!$C$7</f>
        <v>3.9553209717077776E-3</v>
      </c>
      <c r="R33" s="34">
        <f>$H$28/'Fixed data'!$C$7</f>
        <v>3.9553209717077776E-3</v>
      </c>
      <c r="S33" s="34">
        <f>$H$28/'Fixed data'!$C$7</f>
        <v>3.9553209717077776E-3</v>
      </c>
      <c r="T33" s="34">
        <f>$H$28/'Fixed data'!$C$7</f>
        <v>3.9553209717077776E-3</v>
      </c>
      <c r="U33" s="34">
        <f>$H$28/'Fixed data'!$C$7</f>
        <v>3.9553209717077776E-3</v>
      </c>
      <c r="V33" s="34">
        <f>$H$28/'Fixed data'!$C$7</f>
        <v>3.9553209717077776E-3</v>
      </c>
      <c r="W33" s="34">
        <f>$H$28/'Fixed data'!$C$7</f>
        <v>3.9553209717077776E-3</v>
      </c>
      <c r="X33" s="34">
        <f>$H$28/'Fixed data'!$C$7</f>
        <v>3.9553209717077776E-3</v>
      </c>
      <c r="Y33" s="34">
        <f>$H$28/'Fixed data'!$C$7</f>
        <v>3.9553209717077776E-3</v>
      </c>
      <c r="Z33" s="34">
        <f>$H$28/'Fixed data'!$C$7</f>
        <v>3.9553209717077776E-3</v>
      </c>
      <c r="AA33" s="34">
        <f>$H$28/'Fixed data'!$C$7</f>
        <v>3.9553209717077776E-3</v>
      </c>
      <c r="AB33" s="34">
        <f>$H$28/'Fixed data'!$C$7</f>
        <v>3.9553209717077776E-3</v>
      </c>
      <c r="AC33" s="34">
        <f>$H$28/'Fixed data'!$C$7</f>
        <v>3.9553209717077776E-3</v>
      </c>
      <c r="AD33" s="34">
        <f>$H$28/'Fixed data'!$C$7</f>
        <v>3.9553209717077776E-3</v>
      </c>
      <c r="AE33" s="34">
        <f>$H$28/'Fixed data'!$C$7</f>
        <v>3.9553209717077776E-3</v>
      </c>
      <c r="AF33" s="34">
        <f>$H$28/'Fixed data'!$C$7</f>
        <v>3.9553209717077776E-3</v>
      </c>
      <c r="AG33" s="34">
        <f>$H$28/'Fixed data'!$C$7</f>
        <v>3.9553209717077776E-3</v>
      </c>
      <c r="AH33" s="34">
        <f>$H$28/'Fixed data'!$C$7</f>
        <v>3.9553209717077776E-3</v>
      </c>
      <c r="AI33" s="34">
        <f>$H$28/'Fixed data'!$C$7</f>
        <v>3.9553209717077776E-3</v>
      </c>
      <c r="AJ33" s="34">
        <f>$H$28/'Fixed data'!$C$7</f>
        <v>3.9553209717077776E-3</v>
      </c>
      <c r="AK33" s="34">
        <f>$H$28/'Fixed data'!$C$7</f>
        <v>3.9553209717077776E-3</v>
      </c>
      <c r="AL33" s="34">
        <f>$H$28/'Fixed data'!$C$7</f>
        <v>3.9553209717077776E-3</v>
      </c>
      <c r="AM33" s="34">
        <f>$H$28/'Fixed data'!$C$7</f>
        <v>3.9553209717077776E-3</v>
      </c>
      <c r="AN33" s="34">
        <f>$H$28/'Fixed data'!$C$7</f>
        <v>3.9553209717077776E-3</v>
      </c>
      <c r="AO33" s="34">
        <f>$H$28/'Fixed data'!$C$7</f>
        <v>3.9553209717077776E-3</v>
      </c>
      <c r="AP33" s="34">
        <f>$H$28/'Fixed data'!$C$7</f>
        <v>3.9553209717077776E-3</v>
      </c>
      <c r="AQ33" s="34">
        <f>$H$28/'Fixed data'!$C$7</f>
        <v>3.9553209717077776E-3</v>
      </c>
      <c r="AR33" s="34">
        <f>$H$28/'Fixed data'!$C$7</f>
        <v>3.9553209717077776E-3</v>
      </c>
      <c r="AS33" s="34">
        <f>$H$28/'Fixed data'!$C$7</f>
        <v>3.9553209717077776E-3</v>
      </c>
      <c r="AT33" s="34">
        <f>$H$28/'Fixed data'!$C$7</f>
        <v>3.9553209717077776E-3</v>
      </c>
      <c r="AU33" s="34">
        <f>$H$28/'Fixed data'!$C$7</f>
        <v>3.9553209717077776E-3</v>
      </c>
      <c r="AV33" s="34">
        <f>$H$28/'Fixed data'!$C$7</f>
        <v>3.9553209717077776E-3</v>
      </c>
      <c r="AW33" s="34">
        <f>$H$28/'Fixed data'!$C$7</f>
        <v>3.9553209717077776E-3</v>
      </c>
      <c r="AX33" s="34">
        <f>$H$28/'Fixed data'!$C$7</f>
        <v>3.9553209717077776E-3</v>
      </c>
      <c r="AY33" s="34">
        <f>$H$28/'Fixed data'!$C$7</f>
        <v>3.9553209717077776E-3</v>
      </c>
      <c r="AZ33" s="34">
        <f>$H$28/'Fixed data'!$C$7</f>
        <v>3.9553209717077776E-3</v>
      </c>
      <c r="BA33" s="34">
        <f>$H$28/'Fixed data'!$C$7</f>
        <v>3.9553209717077776E-3</v>
      </c>
      <c r="BB33" s="34"/>
      <c r="BC33" s="34"/>
      <c r="BD33" s="34"/>
    </row>
    <row r="34" spans="1:57" ht="16.5" hidden="1" customHeight="1" outlineLevel="1" x14ac:dyDescent="0.35">
      <c r="A34" s="116"/>
      <c r="B34" s="9" t="s">
        <v>5</v>
      </c>
      <c r="C34" s="11" t="s">
        <v>57</v>
      </c>
      <c r="D34" s="9" t="s">
        <v>40</v>
      </c>
      <c r="F34" s="34"/>
      <c r="G34" s="34"/>
      <c r="H34" s="34"/>
      <c r="I34" s="34"/>
      <c r="J34" s="34">
        <f>$I$28/'Fixed data'!$C$7</f>
        <v>1.5830180712353332E-2</v>
      </c>
      <c r="K34" s="34">
        <f>$I$28/'Fixed data'!$C$7</f>
        <v>1.5830180712353332E-2</v>
      </c>
      <c r="L34" s="34">
        <f>$I$28/'Fixed data'!$C$7</f>
        <v>1.5830180712353332E-2</v>
      </c>
      <c r="M34" s="34">
        <f>$I$28/'Fixed data'!$C$7</f>
        <v>1.5830180712353332E-2</v>
      </c>
      <c r="N34" s="34">
        <f>$I$28/'Fixed data'!$C$7</f>
        <v>1.5830180712353332E-2</v>
      </c>
      <c r="O34" s="34">
        <f>$I$28/'Fixed data'!$C$7</f>
        <v>1.5830180712353332E-2</v>
      </c>
      <c r="P34" s="34">
        <f>$I$28/'Fixed data'!$C$7</f>
        <v>1.5830180712353332E-2</v>
      </c>
      <c r="Q34" s="34">
        <f>$I$28/'Fixed data'!$C$7</f>
        <v>1.5830180712353332E-2</v>
      </c>
      <c r="R34" s="34">
        <f>$I$28/'Fixed data'!$C$7</f>
        <v>1.5830180712353332E-2</v>
      </c>
      <c r="S34" s="34">
        <f>$I$28/'Fixed data'!$C$7</f>
        <v>1.5830180712353332E-2</v>
      </c>
      <c r="T34" s="34">
        <f>$I$28/'Fixed data'!$C$7</f>
        <v>1.5830180712353332E-2</v>
      </c>
      <c r="U34" s="34">
        <f>$I$28/'Fixed data'!$C$7</f>
        <v>1.5830180712353332E-2</v>
      </c>
      <c r="V34" s="34">
        <f>$I$28/'Fixed data'!$C$7</f>
        <v>1.5830180712353332E-2</v>
      </c>
      <c r="W34" s="34">
        <f>$I$28/'Fixed data'!$C$7</f>
        <v>1.5830180712353332E-2</v>
      </c>
      <c r="X34" s="34">
        <f>$I$28/'Fixed data'!$C$7</f>
        <v>1.5830180712353332E-2</v>
      </c>
      <c r="Y34" s="34">
        <f>$I$28/'Fixed data'!$C$7</f>
        <v>1.5830180712353332E-2</v>
      </c>
      <c r="Z34" s="34">
        <f>$I$28/'Fixed data'!$C$7</f>
        <v>1.5830180712353332E-2</v>
      </c>
      <c r="AA34" s="34">
        <f>$I$28/'Fixed data'!$C$7</f>
        <v>1.5830180712353332E-2</v>
      </c>
      <c r="AB34" s="34">
        <f>$I$28/'Fixed data'!$C$7</f>
        <v>1.5830180712353332E-2</v>
      </c>
      <c r="AC34" s="34">
        <f>$I$28/'Fixed data'!$C$7</f>
        <v>1.5830180712353332E-2</v>
      </c>
      <c r="AD34" s="34">
        <f>$I$28/'Fixed data'!$C$7</f>
        <v>1.5830180712353332E-2</v>
      </c>
      <c r="AE34" s="34">
        <f>$I$28/'Fixed data'!$C$7</f>
        <v>1.5830180712353332E-2</v>
      </c>
      <c r="AF34" s="34">
        <f>$I$28/'Fixed data'!$C$7</f>
        <v>1.5830180712353332E-2</v>
      </c>
      <c r="AG34" s="34">
        <f>$I$28/'Fixed data'!$C$7</f>
        <v>1.5830180712353332E-2</v>
      </c>
      <c r="AH34" s="34">
        <f>$I$28/'Fixed data'!$C$7</f>
        <v>1.5830180712353332E-2</v>
      </c>
      <c r="AI34" s="34">
        <f>$I$28/'Fixed data'!$C$7</f>
        <v>1.5830180712353332E-2</v>
      </c>
      <c r="AJ34" s="34">
        <f>$I$28/'Fixed data'!$C$7</f>
        <v>1.5830180712353332E-2</v>
      </c>
      <c r="AK34" s="34">
        <f>$I$28/'Fixed data'!$C$7</f>
        <v>1.5830180712353332E-2</v>
      </c>
      <c r="AL34" s="34">
        <f>$I$28/'Fixed data'!$C$7</f>
        <v>1.5830180712353332E-2</v>
      </c>
      <c r="AM34" s="34">
        <f>$I$28/'Fixed data'!$C$7</f>
        <v>1.5830180712353332E-2</v>
      </c>
      <c r="AN34" s="34">
        <f>$I$28/'Fixed data'!$C$7</f>
        <v>1.5830180712353332E-2</v>
      </c>
      <c r="AO34" s="34">
        <f>$I$28/'Fixed data'!$C$7</f>
        <v>1.5830180712353332E-2</v>
      </c>
      <c r="AP34" s="34">
        <f>$I$28/'Fixed data'!$C$7</f>
        <v>1.5830180712353332E-2</v>
      </c>
      <c r="AQ34" s="34">
        <f>$I$28/'Fixed data'!$C$7</f>
        <v>1.5830180712353332E-2</v>
      </c>
      <c r="AR34" s="34">
        <f>$I$28/'Fixed data'!$C$7</f>
        <v>1.5830180712353332E-2</v>
      </c>
      <c r="AS34" s="34">
        <f>$I$28/'Fixed data'!$C$7</f>
        <v>1.5830180712353332E-2</v>
      </c>
      <c r="AT34" s="34">
        <f>$I$28/'Fixed data'!$C$7</f>
        <v>1.5830180712353332E-2</v>
      </c>
      <c r="AU34" s="34">
        <f>$I$28/'Fixed data'!$C$7</f>
        <v>1.5830180712353332E-2</v>
      </c>
      <c r="AV34" s="34">
        <f>$I$28/'Fixed data'!$C$7</f>
        <v>1.5830180712353332E-2</v>
      </c>
      <c r="AW34" s="34">
        <f>$I$28/'Fixed data'!$C$7</f>
        <v>1.5830180712353332E-2</v>
      </c>
      <c r="AX34" s="34">
        <f>$I$28/'Fixed data'!$C$7</f>
        <v>1.5830180712353332E-2</v>
      </c>
      <c r="AY34" s="34">
        <f>$I$28/'Fixed data'!$C$7</f>
        <v>1.5830180712353332E-2</v>
      </c>
      <c r="AZ34" s="34">
        <f>$I$28/'Fixed data'!$C$7</f>
        <v>1.5830180712353332E-2</v>
      </c>
      <c r="BA34" s="34">
        <f>$I$28/'Fixed data'!$C$7</f>
        <v>1.5830180712353332E-2</v>
      </c>
      <c r="BB34" s="34">
        <f>$I$28/'Fixed data'!$C$7</f>
        <v>1.5830180712353332E-2</v>
      </c>
      <c r="BC34" s="34"/>
      <c r="BD34" s="34"/>
    </row>
    <row r="35" spans="1:57" ht="16.5" hidden="1" customHeight="1" outlineLevel="1" x14ac:dyDescent="0.35">
      <c r="A35" s="116"/>
      <c r="B35" s="9" t="s">
        <v>6</v>
      </c>
      <c r="C35" s="11" t="s">
        <v>58</v>
      </c>
      <c r="D35" s="9" t="s">
        <v>40</v>
      </c>
      <c r="F35" s="34"/>
      <c r="G35" s="34"/>
      <c r="H35" s="34"/>
      <c r="I35" s="34"/>
      <c r="J35" s="34"/>
      <c r="K35" s="34">
        <f>$J$28/'Fixed data'!$C$7</f>
        <v>6.1500459554555548E-3</v>
      </c>
      <c r="L35" s="34">
        <f>$J$28/'Fixed data'!$C$7</f>
        <v>6.1500459554555548E-3</v>
      </c>
      <c r="M35" s="34">
        <f>$J$28/'Fixed data'!$C$7</f>
        <v>6.1500459554555548E-3</v>
      </c>
      <c r="N35" s="34">
        <f>$J$28/'Fixed data'!$C$7</f>
        <v>6.1500459554555548E-3</v>
      </c>
      <c r="O35" s="34">
        <f>$J$28/'Fixed data'!$C$7</f>
        <v>6.1500459554555548E-3</v>
      </c>
      <c r="P35" s="34">
        <f>$J$28/'Fixed data'!$C$7</f>
        <v>6.1500459554555548E-3</v>
      </c>
      <c r="Q35" s="34">
        <f>$J$28/'Fixed data'!$C$7</f>
        <v>6.1500459554555548E-3</v>
      </c>
      <c r="R35" s="34">
        <f>$J$28/'Fixed data'!$C$7</f>
        <v>6.1500459554555548E-3</v>
      </c>
      <c r="S35" s="34">
        <f>$J$28/'Fixed data'!$C$7</f>
        <v>6.1500459554555548E-3</v>
      </c>
      <c r="T35" s="34">
        <f>$J$28/'Fixed data'!$C$7</f>
        <v>6.1500459554555548E-3</v>
      </c>
      <c r="U35" s="34">
        <f>$J$28/'Fixed data'!$C$7</f>
        <v>6.1500459554555548E-3</v>
      </c>
      <c r="V35" s="34">
        <f>$J$28/'Fixed data'!$C$7</f>
        <v>6.1500459554555548E-3</v>
      </c>
      <c r="W35" s="34">
        <f>$J$28/'Fixed data'!$C$7</f>
        <v>6.1500459554555548E-3</v>
      </c>
      <c r="X35" s="34">
        <f>$J$28/'Fixed data'!$C$7</f>
        <v>6.1500459554555548E-3</v>
      </c>
      <c r="Y35" s="34">
        <f>$J$28/'Fixed data'!$C$7</f>
        <v>6.1500459554555548E-3</v>
      </c>
      <c r="Z35" s="34">
        <f>$J$28/'Fixed data'!$C$7</f>
        <v>6.1500459554555548E-3</v>
      </c>
      <c r="AA35" s="34">
        <f>$J$28/'Fixed data'!$C$7</f>
        <v>6.1500459554555548E-3</v>
      </c>
      <c r="AB35" s="34">
        <f>$J$28/'Fixed data'!$C$7</f>
        <v>6.1500459554555548E-3</v>
      </c>
      <c r="AC35" s="34">
        <f>$J$28/'Fixed data'!$C$7</f>
        <v>6.1500459554555548E-3</v>
      </c>
      <c r="AD35" s="34">
        <f>$J$28/'Fixed data'!$C$7</f>
        <v>6.1500459554555548E-3</v>
      </c>
      <c r="AE35" s="34">
        <f>$J$28/'Fixed data'!$C$7</f>
        <v>6.1500459554555548E-3</v>
      </c>
      <c r="AF35" s="34">
        <f>$J$28/'Fixed data'!$C$7</f>
        <v>6.1500459554555548E-3</v>
      </c>
      <c r="AG35" s="34">
        <f>$J$28/'Fixed data'!$C$7</f>
        <v>6.1500459554555548E-3</v>
      </c>
      <c r="AH35" s="34">
        <f>$J$28/'Fixed data'!$C$7</f>
        <v>6.1500459554555548E-3</v>
      </c>
      <c r="AI35" s="34">
        <f>$J$28/'Fixed data'!$C$7</f>
        <v>6.1500459554555548E-3</v>
      </c>
      <c r="AJ35" s="34">
        <f>$J$28/'Fixed data'!$C$7</f>
        <v>6.1500459554555548E-3</v>
      </c>
      <c r="AK35" s="34">
        <f>$J$28/'Fixed data'!$C$7</f>
        <v>6.1500459554555548E-3</v>
      </c>
      <c r="AL35" s="34">
        <f>$J$28/'Fixed data'!$C$7</f>
        <v>6.1500459554555548E-3</v>
      </c>
      <c r="AM35" s="34">
        <f>$J$28/'Fixed data'!$C$7</f>
        <v>6.1500459554555548E-3</v>
      </c>
      <c r="AN35" s="34">
        <f>$J$28/'Fixed data'!$C$7</f>
        <v>6.1500459554555548E-3</v>
      </c>
      <c r="AO35" s="34">
        <f>$J$28/'Fixed data'!$C$7</f>
        <v>6.1500459554555548E-3</v>
      </c>
      <c r="AP35" s="34">
        <f>$J$28/'Fixed data'!$C$7</f>
        <v>6.1500459554555548E-3</v>
      </c>
      <c r="AQ35" s="34">
        <f>$J$28/'Fixed data'!$C$7</f>
        <v>6.1500459554555548E-3</v>
      </c>
      <c r="AR35" s="34">
        <f>$J$28/'Fixed data'!$C$7</f>
        <v>6.1500459554555548E-3</v>
      </c>
      <c r="AS35" s="34">
        <f>$J$28/'Fixed data'!$C$7</f>
        <v>6.1500459554555548E-3</v>
      </c>
      <c r="AT35" s="34">
        <f>$J$28/'Fixed data'!$C$7</f>
        <v>6.1500459554555548E-3</v>
      </c>
      <c r="AU35" s="34">
        <f>$J$28/'Fixed data'!$C$7</f>
        <v>6.1500459554555548E-3</v>
      </c>
      <c r="AV35" s="34">
        <f>$J$28/'Fixed data'!$C$7</f>
        <v>6.1500459554555548E-3</v>
      </c>
      <c r="AW35" s="34">
        <f>$J$28/'Fixed data'!$C$7</f>
        <v>6.1500459554555548E-3</v>
      </c>
      <c r="AX35" s="34">
        <f>$J$28/'Fixed data'!$C$7</f>
        <v>6.1500459554555548E-3</v>
      </c>
      <c r="AY35" s="34">
        <f>$J$28/'Fixed data'!$C$7</f>
        <v>6.1500459554555548E-3</v>
      </c>
      <c r="AZ35" s="34">
        <f>$J$28/'Fixed data'!$C$7</f>
        <v>6.1500459554555548E-3</v>
      </c>
      <c r="BA35" s="34">
        <f>$J$28/'Fixed data'!$C$7</f>
        <v>6.1500459554555548E-3</v>
      </c>
      <c r="BB35" s="34">
        <f>$J$28/'Fixed data'!$C$7</f>
        <v>6.1500459554555548E-3</v>
      </c>
      <c r="BC35" s="34">
        <f>$J$28/'Fixed data'!$C$7</f>
        <v>6.1500459554555548E-3</v>
      </c>
      <c r="BD35" s="34"/>
    </row>
    <row r="36" spans="1:57" ht="16.5" hidden="1" customHeight="1" outlineLevel="1" x14ac:dyDescent="0.35">
      <c r="A36" s="116"/>
      <c r="B36" s="9" t="s">
        <v>32</v>
      </c>
      <c r="C36" s="11" t="s">
        <v>59</v>
      </c>
      <c r="D36" s="9" t="s">
        <v>40</v>
      </c>
      <c r="F36" s="34"/>
      <c r="G36" s="34"/>
      <c r="H36" s="34"/>
      <c r="I36" s="34"/>
      <c r="J36" s="34"/>
      <c r="K36" s="34"/>
      <c r="L36" s="34">
        <f>$K$28/'Fixed data'!$C$7</f>
        <v>5.6918570235666658E-3</v>
      </c>
      <c r="M36" s="34">
        <f>$K$28/'Fixed data'!$C$7</f>
        <v>5.6918570235666658E-3</v>
      </c>
      <c r="N36" s="34">
        <f>$K$28/'Fixed data'!$C$7</f>
        <v>5.6918570235666658E-3</v>
      </c>
      <c r="O36" s="34">
        <f>$K$28/'Fixed data'!$C$7</f>
        <v>5.6918570235666658E-3</v>
      </c>
      <c r="P36" s="34">
        <f>$K$28/'Fixed data'!$C$7</f>
        <v>5.6918570235666658E-3</v>
      </c>
      <c r="Q36" s="34">
        <f>$K$28/'Fixed data'!$C$7</f>
        <v>5.6918570235666658E-3</v>
      </c>
      <c r="R36" s="34">
        <f>$K$28/'Fixed data'!$C$7</f>
        <v>5.6918570235666658E-3</v>
      </c>
      <c r="S36" s="34">
        <f>$K$28/'Fixed data'!$C$7</f>
        <v>5.6918570235666658E-3</v>
      </c>
      <c r="T36" s="34">
        <f>$K$28/'Fixed data'!$C$7</f>
        <v>5.6918570235666658E-3</v>
      </c>
      <c r="U36" s="34">
        <f>$K$28/'Fixed data'!$C$7</f>
        <v>5.6918570235666658E-3</v>
      </c>
      <c r="V36" s="34">
        <f>$K$28/'Fixed data'!$C$7</f>
        <v>5.6918570235666658E-3</v>
      </c>
      <c r="W36" s="34">
        <f>$K$28/'Fixed data'!$C$7</f>
        <v>5.6918570235666658E-3</v>
      </c>
      <c r="X36" s="34">
        <f>$K$28/'Fixed data'!$C$7</f>
        <v>5.6918570235666658E-3</v>
      </c>
      <c r="Y36" s="34">
        <f>$K$28/'Fixed data'!$C$7</f>
        <v>5.6918570235666658E-3</v>
      </c>
      <c r="Z36" s="34">
        <f>$K$28/'Fixed data'!$C$7</f>
        <v>5.6918570235666658E-3</v>
      </c>
      <c r="AA36" s="34">
        <f>$K$28/'Fixed data'!$C$7</f>
        <v>5.6918570235666658E-3</v>
      </c>
      <c r="AB36" s="34">
        <f>$K$28/'Fixed data'!$C$7</f>
        <v>5.6918570235666658E-3</v>
      </c>
      <c r="AC36" s="34">
        <f>$K$28/'Fixed data'!$C$7</f>
        <v>5.6918570235666658E-3</v>
      </c>
      <c r="AD36" s="34">
        <f>$K$28/'Fixed data'!$C$7</f>
        <v>5.6918570235666658E-3</v>
      </c>
      <c r="AE36" s="34">
        <f>$K$28/'Fixed data'!$C$7</f>
        <v>5.6918570235666658E-3</v>
      </c>
      <c r="AF36" s="34">
        <f>$K$28/'Fixed data'!$C$7</f>
        <v>5.6918570235666658E-3</v>
      </c>
      <c r="AG36" s="34">
        <f>$K$28/'Fixed data'!$C$7</f>
        <v>5.6918570235666658E-3</v>
      </c>
      <c r="AH36" s="34">
        <f>$K$28/'Fixed data'!$C$7</f>
        <v>5.6918570235666658E-3</v>
      </c>
      <c r="AI36" s="34">
        <f>$K$28/'Fixed data'!$C$7</f>
        <v>5.6918570235666658E-3</v>
      </c>
      <c r="AJ36" s="34">
        <f>$K$28/'Fixed data'!$C$7</f>
        <v>5.6918570235666658E-3</v>
      </c>
      <c r="AK36" s="34">
        <f>$K$28/'Fixed data'!$C$7</f>
        <v>5.6918570235666658E-3</v>
      </c>
      <c r="AL36" s="34">
        <f>$K$28/'Fixed data'!$C$7</f>
        <v>5.6918570235666658E-3</v>
      </c>
      <c r="AM36" s="34">
        <f>$K$28/'Fixed data'!$C$7</f>
        <v>5.6918570235666658E-3</v>
      </c>
      <c r="AN36" s="34">
        <f>$K$28/'Fixed data'!$C$7</f>
        <v>5.6918570235666658E-3</v>
      </c>
      <c r="AO36" s="34">
        <f>$K$28/'Fixed data'!$C$7</f>
        <v>5.6918570235666658E-3</v>
      </c>
      <c r="AP36" s="34">
        <f>$K$28/'Fixed data'!$C$7</f>
        <v>5.6918570235666658E-3</v>
      </c>
      <c r="AQ36" s="34">
        <f>$K$28/'Fixed data'!$C$7</f>
        <v>5.6918570235666658E-3</v>
      </c>
      <c r="AR36" s="34">
        <f>$K$28/'Fixed data'!$C$7</f>
        <v>5.6918570235666658E-3</v>
      </c>
      <c r="AS36" s="34">
        <f>$K$28/'Fixed data'!$C$7</f>
        <v>5.6918570235666658E-3</v>
      </c>
      <c r="AT36" s="34">
        <f>$K$28/'Fixed data'!$C$7</f>
        <v>5.6918570235666658E-3</v>
      </c>
      <c r="AU36" s="34">
        <f>$K$28/'Fixed data'!$C$7</f>
        <v>5.6918570235666658E-3</v>
      </c>
      <c r="AV36" s="34">
        <f>$K$28/'Fixed data'!$C$7</f>
        <v>5.6918570235666658E-3</v>
      </c>
      <c r="AW36" s="34">
        <f>$K$28/'Fixed data'!$C$7</f>
        <v>5.6918570235666658E-3</v>
      </c>
      <c r="AX36" s="34">
        <f>$K$28/'Fixed data'!$C$7</f>
        <v>5.6918570235666658E-3</v>
      </c>
      <c r="AY36" s="34">
        <f>$K$28/'Fixed data'!$C$7</f>
        <v>5.6918570235666658E-3</v>
      </c>
      <c r="AZ36" s="34">
        <f>$K$28/'Fixed data'!$C$7</f>
        <v>5.6918570235666658E-3</v>
      </c>
      <c r="BA36" s="34">
        <f>$K$28/'Fixed data'!$C$7</f>
        <v>5.6918570235666658E-3</v>
      </c>
      <c r="BB36" s="34">
        <f>$K$28/'Fixed data'!$C$7</f>
        <v>5.6918570235666658E-3</v>
      </c>
      <c r="BC36" s="34">
        <f>$K$28/'Fixed data'!$C$7</f>
        <v>5.6918570235666658E-3</v>
      </c>
      <c r="BD36" s="34">
        <f>$K$28/'Fixed data'!$C$7</f>
        <v>5.6918570235666658E-3</v>
      </c>
    </row>
    <row r="37" spans="1:57" ht="16.5" hidden="1" customHeight="1" outlineLevel="1" x14ac:dyDescent="0.35">
      <c r="A37" s="116"/>
      <c r="B37" s="9" t="s">
        <v>33</v>
      </c>
      <c r="C37" s="11" t="s">
        <v>60</v>
      </c>
      <c r="D37" s="9" t="s">
        <v>40</v>
      </c>
      <c r="F37" s="34"/>
      <c r="G37" s="34"/>
      <c r="H37" s="34"/>
      <c r="I37" s="34"/>
      <c r="J37" s="34"/>
      <c r="K37" s="34"/>
      <c r="L37" s="34"/>
      <c r="M37" s="34">
        <f>$L$28/'Fixed data'!$C$7</f>
        <v>5.7834948099444441E-3</v>
      </c>
      <c r="N37" s="34">
        <f>$L$28/'Fixed data'!$C$7</f>
        <v>5.7834948099444441E-3</v>
      </c>
      <c r="O37" s="34">
        <f>$L$28/'Fixed data'!$C$7</f>
        <v>5.7834948099444441E-3</v>
      </c>
      <c r="P37" s="34">
        <f>$L$28/'Fixed data'!$C$7</f>
        <v>5.7834948099444441E-3</v>
      </c>
      <c r="Q37" s="34">
        <f>$L$28/'Fixed data'!$C$7</f>
        <v>5.7834948099444441E-3</v>
      </c>
      <c r="R37" s="34">
        <f>$L$28/'Fixed data'!$C$7</f>
        <v>5.7834948099444441E-3</v>
      </c>
      <c r="S37" s="34">
        <f>$L$28/'Fixed data'!$C$7</f>
        <v>5.7834948099444441E-3</v>
      </c>
      <c r="T37" s="34">
        <f>$L$28/'Fixed data'!$C$7</f>
        <v>5.7834948099444441E-3</v>
      </c>
      <c r="U37" s="34">
        <f>$L$28/'Fixed data'!$C$7</f>
        <v>5.7834948099444441E-3</v>
      </c>
      <c r="V37" s="34">
        <f>$L$28/'Fixed data'!$C$7</f>
        <v>5.7834948099444441E-3</v>
      </c>
      <c r="W37" s="34">
        <f>$L$28/'Fixed data'!$C$7</f>
        <v>5.7834948099444441E-3</v>
      </c>
      <c r="X37" s="34">
        <f>$L$28/'Fixed data'!$C$7</f>
        <v>5.7834948099444441E-3</v>
      </c>
      <c r="Y37" s="34">
        <f>$L$28/'Fixed data'!$C$7</f>
        <v>5.7834948099444441E-3</v>
      </c>
      <c r="Z37" s="34">
        <f>$L$28/'Fixed data'!$C$7</f>
        <v>5.7834948099444441E-3</v>
      </c>
      <c r="AA37" s="34">
        <f>$L$28/'Fixed data'!$C$7</f>
        <v>5.7834948099444441E-3</v>
      </c>
      <c r="AB37" s="34">
        <f>$L$28/'Fixed data'!$C$7</f>
        <v>5.7834948099444441E-3</v>
      </c>
      <c r="AC37" s="34">
        <f>$L$28/'Fixed data'!$C$7</f>
        <v>5.7834948099444441E-3</v>
      </c>
      <c r="AD37" s="34">
        <f>$L$28/'Fixed data'!$C$7</f>
        <v>5.7834948099444441E-3</v>
      </c>
      <c r="AE37" s="34">
        <f>$L$28/'Fixed data'!$C$7</f>
        <v>5.7834948099444441E-3</v>
      </c>
      <c r="AF37" s="34">
        <f>$L$28/'Fixed data'!$C$7</f>
        <v>5.7834948099444441E-3</v>
      </c>
      <c r="AG37" s="34">
        <f>$L$28/'Fixed data'!$C$7</f>
        <v>5.7834948099444441E-3</v>
      </c>
      <c r="AH37" s="34">
        <f>$L$28/'Fixed data'!$C$7</f>
        <v>5.7834948099444441E-3</v>
      </c>
      <c r="AI37" s="34">
        <f>$L$28/'Fixed data'!$C$7</f>
        <v>5.7834948099444441E-3</v>
      </c>
      <c r="AJ37" s="34">
        <f>$L$28/'Fixed data'!$C$7</f>
        <v>5.7834948099444441E-3</v>
      </c>
      <c r="AK37" s="34">
        <f>$L$28/'Fixed data'!$C$7</f>
        <v>5.7834948099444441E-3</v>
      </c>
      <c r="AL37" s="34">
        <f>$L$28/'Fixed data'!$C$7</f>
        <v>5.7834948099444441E-3</v>
      </c>
      <c r="AM37" s="34">
        <f>$L$28/'Fixed data'!$C$7</f>
        <v>5.7834948099444441E-3</v>
      </c>
      <c r="AN37" s="34">
        <f>$L$28/'Fixed data'!$C$7</f>
        <v>5.7834948099444441E-3</v>
      </c>
      <c r="AO37" s="34">
        <f>$L$28/'Fixed data'!$C$7</f>
        <v>5.7834948099444441E-3</v>
      </c>
      <c r="AP37" s="34">
        <f>$L$28/'Fixed data'!$C$7</f>
        <v>5.7834948099444441E-3</v>
      </c>
      <c r="AQ37" s="34">
        <f>$L$28/'Fixed data'!$C$7</f>
        <v>5.7834948099444441E-3</v>
      </c>
      <c r="AR37" s="34">
        <f>$L$28/'Fixed data'!$C$7</f>
        <v>5.7834948099444441E-3</v>
      </c>
      <c r="AS37" s="34">
        <f>$L$28/'Fixed data'!$C$7</f>
        <v>5.7834948099444441E-3</v>
      </c>
      <c r="AT37" s="34">
        <f>$L$28/'Fixed data'!$C$7</f>
        <v>5.7834948099444441E-3</v>
      </c>
      <c r="AU37" s="34">
        <f>$L$28/'Fixed data'!$C$7</f>
        <v>5.7834948099444441E-3</v>
      </c>
      <c r="AV37" s="34">
        <f>$L$28/'Fixed data'!$C$7</f>
        <v>5.7834948099444441E-3</v>
      </c>
      <c r="AW37" s="34">
        <f>$L$28/'Fixed data'!$C$7</f>
        <v>5.7834948099444441E-3</v>
      </c>
      <c r="AX37" s="34">
        <f>$L$28/'Fixed data'!$C$7</f>
        <v>5.7834948099444441E-3</v>
      </c>
      <c r="AY37" s="34">
        <f>$L$28/'Fixed data'!$C$7</f>
        <v>5.7834948099444441E-3</v>
      </c>
      <c r="AZ37" s="34">
        <f>$L$28/'Fixed data'!$C$7</f>
        <v>5.7834948099444441E-3</v>
      </c>
      <c r="BA37" s="34">
        <f>$L$28/'Fixed data'!$C$7</f>
        <v>5.7834948099444441E-3</v>
      </c>
      <c r="BB37" s="34">
        <f>$L$28/'Fixed data'!$C$7</f>
        <v>5.7834948099444441E-3</v>
      </c>
      <c r="BC37" s="34">
        <f>$L$28/'Fixed data'!$C$7</f>
        <v>5.7834948099444441E-3</v>
      </c>
      <c r="BD37" s="34">
        <f>$L$28/'Fixed data'!$C$7</f>
        <v>5.7834948099444441E-3</v>
      </c>
    </row>
    <row r="38" spans="1:57" ht="16.5" hidden="1" customHeight="1" outlineLevel="1" x14ac:dyDescent="0.35">
      <c r="A38" s="116"/>
      <c r="B38" s="9" t="s">
        <v>110</v>
      </c>
      <c r="C38" s="11" t="s">
        <v>132</v>
      </c>
      <c r="D38" s="9" t="s">
        <v>40</v>
      </c>
      <c r="F38" s="34"/>
      <c r="G38" s="34"/>
      <c r="H38" s="34"/>
      <c r="I38" s="34"/>
      <c r="J38" s="34"/>
      <c r="K38" s="34"/>
      <c r="L38" s="34"/>
      <c r="M38" s="34"/>
      <c r="N38" s="34">
        <f>$M$28/'Fixed data'!$C$7</f>
        <v>0</v>
      </c>
      <c r="O38" s="34">
        <f>$M$28/'Fixed data'!$C$7</f>
        <v>0</v>
      </c>
      <c r="P38" s="34">
        <f>$M$28/'Fixed data'!$C$7</f>
        <v>0</v>
      </c>
      <c r="Q38" s="34">
        <f>$M$28/'Fixed data'!$C$7</f>
        <v>0</v>
      </c>
      <c r="R38" s="34">
        <f>$M$28/'Fixed data'!$C$7</f>
        <v>0</v>
      </c>
      <c r="S38" s="34">
        <f>$M$28/'Fixed data'!$C$7</f>
        <v>0</v>
      </c>
      <c r="T38" s="34">
        <f>$M$28/'Fixed data'!$C$7</f>
        <v>0</v>
      </c>
      <c r="U38" s="34">
        <f>$M$28/'Fixed data'!$C$7</f>
        <v>0</v>
      </c>
      <c r="V38" s="34">
        <f>$M$28/'Fixed data'!$C$7</f>
        <v>0</v>
      </c>
      <c r="W38" s="34">
        <f>$M$28/'Fixed data'!$C$7</f>
        <v>0</v>
      </c>
      <c r="X38" s="34">
        <f>$M$28/'Fixed data'!$C$7</f>
        <v>0</v>
      </c>
      <c r="Y38" s="34">
        <f>$M$28/'Fixed data'!$C$7</f>
        <v>0</v>
      </c>
      <c r="Z38" s="34">
        <f>$M$28/'Fixed data'!$C$7</f>
        <v>0</v>
      </c>
      <c r="AA38" s="34">
        <f>$M$28/'Fixed data'!$C$7</f>
        <v>0</v>
      </c>
      <c r="AB38" s="34">
        <f>$M$28/'Fixed data'!$C$7</f>
        <v>0</v>
      </c>
      <c r="AC38" s="34">
        <f>$M$28/'Fixed data'!$C$7</f>
        <v>0</v>
      </c>
      <c r="AD38" s="34">
        <f>$M$28/'Fixed data'!$C$7</f>
        <v>0</v>
      </c>
      <c r="AE38" s="34">
        <f>$M$28/'Fixed data'!$C$7</f>
        <v>0</v>
      </c>
      <c r="AF38" s="34">
        <f>$M$28/'Fixed data'!$C$7</f>
        <v>0</v>
      </c>
      <c r="AG38" s="34">
        <f>$M$28/'Fixed data'!$C$7</f>
        <v>0</v>
      </c>
      <c r="AH38" s="34">
        <f>$M$28/'Fixed data'!$C$7</f>
        <v>0</v>
      </c>
      <c r="AI38" s="34">
        <f>$M$28/'Fixed data'!$C$7</f>
        <v>0</v>
      </c>
      <c r="AJ38" s="34">
        <f>$M$28/'Fixed data'!$C$7</f>
        <v>0</v>
      </c>
      <c r="AK38" s="34">
        <f>$M$28/'Fixed data'!$C$7</f>
        <v>0</v>
      </c>
      <c r="AL38" s="34">
        <f>$M$28/'Fixed data'!$C$7</f>
        <v>0</v>
      </c>
      <c r="AM38" s="34">
        <f>$M$28/'Fixed data'!$C$7</f>
        <v>0</v>
      </c>
      <c r="AN38" s="34">
        <f>$M$28/'Fixed data'!$C$7</f>
        <v>0</v>
      </c>
      <c r="AO38" s="34">
        <f>$M$28/'Fixed data'!$C$7</f>
        <v>0</v>
      </c>
      <c r="AP38" s="34">
        <f>$M$28/'Fixed data'!$C$7</f>
        <v>0</v>
      </c>
      <c r="AQ38" s="34">
        <f>$M$28/'Fixed data'!$C$7</f>
        <v>0</v>
      </c>
      <c r="AR38" s="34">
        <f>$M$28/'Fixed data'!$C$7</f>
        <v>0</v>
      </c>
      <c r="AS38" s="34">
        <f>$M$28/'Fixed data'!$C$7</f>
        <v>0</v>
      </c>
      <c r="AT38" s="34">
        <f>$M$28/'Fixed data'!$C$7</f>
        <v>0</v>
      </c>
      <c r="AU38" s="34">
        <f>$M$28/'Fixed data'!$C$7</f>
        <v>0</v>
      </c>
      <c r="AV38" s="34">
        <f>$M$28/'Fixed data'!$C$7</f>
        <v>0</v>
      </c>
      <c r="AW38" s="34">
        <f>$M$28/'Fixed data'!$C$7</f>
        <v>0</v>
      </c>
      <c r="AX38" s="34">
        <f>$M$28/'Fixed data'!$C$7</f>
        <v>0</v>
      </c>
      <c r="AY38" s="34">
        <f>$M$28/'Fixed data'!$C$7</f>
        <v>0</v>
      </c>
      <c r="AZ38" s="34">
        <f>$M$28/'Fixed data'!$C$7</f>
        <v>0</v>
      </c>
      <c r="BA38" s="34">
        <f>$M$28/'Fixed data'!$C$7</f>
        <v>0</v>
      </c>
      <c r="BB38" s="34">
        <f>$M$28/'Fixed data'!$C$7</f>
        <v>0</v>
      </c>
      <c r="BC38" s="34">
        <f>$M$28/'Fixed data'!$C$7</f>
        <v>0</v>
      </c>
      <c r="BD38" s="34">
        <f>$M$28/'Fixed data'!$C$7</f>
        <v>0</v>
      </c>
      <c r="BE38" s="34"/>
    </row>
    <row r="39" spans="1:57" ht="16.5" hidden="1" customHeight="1" outlineLevel="1" x14ac:dyDescent="0.35">
      <c r="A39" s="116"/>
      <c r="B39" s="9" t="s">
        <v>111</v>
      </c>
      <c r="C39" s="11" t="s">
        <v>133</v>
      </c>
      <c r="D39" s="9" t="s">
        <v>40</v>
      </c>
      <c r="F39" s="34"/>
      <c r="G39" s="34"/>
      <c r="H39" s="34"/>
      <c r="I39" s="34"/>
      <c r="J39" s="34"/>
      <c r="K39" s="34"/>
      <c r="L39" s="34"/>
      <c r="M39" s="34"/>
      <c r="N39" s="34"/>
      <c r="O39" s="34">
        <f>$N$28/'Fixed data'!$C$7</f>
        <v>0</v>
      </c>
      <c r="P39" s="34">
        <f>$N$28/'Fixed data'!$C$7</f>
        <v>0</v>
      </c>
      <c r="Q39" s="34">
        <f>$N$28/'Fixed data'!$C$7</f>
        <v>0</v>
      </c>
      <c r="R39" s="34">
        <f>$N$28/'Fixed data'!$C$7</f>
        <v>0</v>
      </c>
      <c r="S39" s="34">
        <f>$N$28/'Fixed data'!$C$7</f>
        <v>0</v>
      </c>
      <c r="T39" s="34">
        <f>$N$28/'Fixed data'!$C$7</f>
        <v>0</v>
      </c>
      <c r="U39" s="34">
        <f>$N$28/'Fixed data'!$C$7</f>
        <v>0</v>
      </c>
      <c r="V39" s="34">
        <f>$N$28/'Fixed data'!$C$7</f>
        <v>0</v>
      </c>
      <c r="W39" s="34">
        <f>$N$28/'Fixed data'!$C$7</f>
        <v>0</v>
      </c>
      <c r="X39" s="34">
        <f>$N$28/'Fixed data'!$C$7</f>
        <v>0</v>
      </c>
      <c r="Y39" s="34">
        <f>$N$28/'Fixed data'!$C$7</f>
        <v>0</v>
      </c>
      <c r="Z39" s="34">
        <f>$N$28/'Fixed data'!$C$7</f>
        <v>0</v>
      </c>
      <c r="AA39" s="34">
        <f>$N$28/'Fixed data'!$C$7</f>
        <v>0</v>
      </c>
      <c r="AB39" s="34">
        <f>$N$28/'Fixed data'!$C$7</f>
        <v>0</v>
      </c>
      <c r="AC39" s="34">
        <f>$N$28/'Fixed data'!$C$7</f>
        <v>0</v>
      </c>
      <c r="AD39" s="34">
        <f>$N$28/'Fixed data'!$C$7</f>
        <v>0</v>
      </c>
      <c r="AE39" s="34">
        <f>$N$28/'Fixed data'!$C$7</f>
        <v>0</v>
      </c>
      <c r="AF39" s="34">
        <f>$N$28/'Fixed data'!$C$7</f>
        <v>0</v>
      </c>
      <c r="AG39" s="34">
        <f>$N$28/'Fixed data'!$C$7</f>
        <v>0</v>
      </c>
      <c r="AH39" s="34">
        <f>$N$28/'Fixed data'!$C$7</f>
        <v>0</v>
      </c>
      <c r="AI39" s="34">
        <f>$N$28/'Fixed data'!$C$7</f>
        <v>0</v>
      </c>
      <c r="AJ39" s="34">
        <f>$N$28/'Fixed data'!$C$7</f>
        <v>0</v>
      </c>
      <c r="AK39" s="34">
        <f>$N$28/'Fixed data'!$C$7</f>
        <v>0</v>
      </c>
      <c r="AL39" s="34">
        <f>$N$28/'Fixed data'!$C$7</f>
        <v>0</v>
      </c>
      <c r="AM39" s="34">
        <f>$N$28/'Fixed data'!$C$7</f>
        <v>0</v>
      </c>
      <c r="AN39" s="34">
        <f>$N$28/'Fixed data'!$C$7</f>
        <v>0</v>
      </c>
      <c r="AO39" s="34">
        <f>$N$28/'Fixed data'!$C$7</f>
        <v>0</v>
      </c>
      <c r="AP39" s="34">
        <f>$N$28/'Fixed data'!$C$7</f>
        <v>0</v>
      </c>
      <c r="AQ39" s="34">
        <f>$N$28/'Fixed data'!$C$7</f>
        <v>0</v>
      </c>
      <c r="AR39" s="34">
        <f>$N$28/'Fixed data'!$C$7</f>
        <v>0</v>
      </c>
      <c r="AS39" s="34">
        <f>$N$28/'Fixed data'!$C$7</f>
        <v>0</v>
      </c>
      <c r="AT39" s="34">
        <f>$N$28/'Fixed data'!$C$7</f>
        <v>0</v>
      </c>
      <c r="AU39" s="34">
        <f>$N$28/'Fixed data'!$C$7</f>
        <v>0</v>
      </c>
      <c r="AV39" s="34">
        <f>$N$28/'Fixed data'!$C$7</f>
        <v>0</v>
      </c>
      <c r="AW39" s="34">
        <f>$N$28/'Fixed data'!$C$7</f>
        <v>0</v>
      </c>
      <c r="AX39" s="34">
        <f>$N$28/'Fixed data'!$C$7</f>
        <v>0</v>
      </c>
      <c r="AY39" s="34">
        <f>$N$28/'Fixed data'!$C$7</f>
        <v>0</v>
      </c>
      <c r="AZ39" s="34">
        <f>$N$28/'Fixed data'!$C$7</f>
        <v>0</v>
      </c>
      <c r="BA39" s="34">
        <f>$N$28/'Fixed data'!$C$7</f>
        <v>0</v>
      </c>
      <c r="BB39" s="34">
        <f>$N$28/'Fixed data'!$C$7</f>
        <v>0</v>
      </c>
      <c r="BC39" s="34">
        <f>$N$28/'Fixed data'!$C$7</f>
        <v>0</v>
      </c>
      <c r="BD39" s="34">
        <f>$N$28/'Fixed data'!$C$7</f>
        <v>0</v>
      </c>
    </row>
    <row r="40" spans="1:57" ht="16.5" hidden="1" customHeight="1" outlineLevel="1" x14ac:dyDescent="0.35">
      <c r="A40" s="116"/>
      <c r="B40" s="9" t="s">
        <v>112</v>
      </c>
      <c r="C40" s="11" t="s">
        <v>134</v>
      </c>
      <c r="D40" s="9" t="s">
        <v>40</v>
      </c>
      <c r="F40" s="34"/>
      <c r="G40" s="34"/>
      <c r="H40" s="34"/>
      <c r="I40" s="34"/>
      <c r="J40" s="34"/>
      <c r="K40" s="34"/>
      <c r="L40" s="34"/>
      <c r="M40" s="34"/>
      <c r="N40" s="34"/>
      <c r="O40" s="34"/>
      <c r="P40" s="34">
        <f>$O$28/'Fixed data'!$C$7</f>
        <v>0</v>
      </c>
      <c r="Q40" s="34">
        <f>$O$28/'Fixed data'!$C$7</f>
        <v>0</v>
      </c>
      <c r="R40" s="34">
        <f>$O$28/'Fixed data'!$C$7</f>
        <v>0</v>
      </c>
      <c r="S40" s="34">
        <f>$O$28/'Fixed data'!$C$7</f>
        <v>0</v>
      </c>
      <c r="T40" s="34">
        <f>$O$28/'Fixed data'!$C$7</f>
        <v>0</v>
      </c>
      <c r="U40" s="34">
        <f>$O$28/'Fixed data'!$C$7</f>
        <v>0</v>
      </c>
      <c r="V40" s="34">
        <f>$O$28/'Fixed data'!$C$7</f>
        <v>0</v>
      </c>
      <c r="W40" s="34">
        <f>$O$28/'Fixed data'!$C$7</f>
        <v>0</v>
      </c>
      <c r="X40" s="34">
        <f>$O$28/'Fixed data'!$C$7</f>
        <v>0</v>
      </c>
      <c r="Y40" s="34">
        <f>$O$28/'Fixed data'!$C$7</f>
        <v>0</v>
      </c>
      <c r="Z40" s="34">
        <f>$O$28/'Fixed data'!$C$7</f>
        <v>0</v>
      </c>
      <c r="AA40" s="34">
        <f>$O$28/'Fixed data'!$C$7</f>
        <v>0</v>
      </c>
      <c r="AB40" s="34">
        <f>$O$28/'Fixed data'!$C$7</f>
        <v>0</v>
      </c>
      <c r="AC40" s="34">
        <f>$O$28/'Fixed data'!$C$7</f>
        <v>0</v>
      </c>
      <c r="AD40" s="34">
        <f>$O$28/'Fixed data'!$C$7</f>
        <v>0</v>
      </c>
      <c r="AE40" s="34">
        <f>$O$28/'Fixed data'!$C$7</f>
        <v>0</v>
      </c>
      <c r="AF40" s="34">
        <f>$O$28/'Fixed data'!$C$7</f>
        <v>0</v>
      </c>
      <c r="AG40" s="34">
        <f>$O$28/'Fixed data'!$C$7</f>
        <v>0</v>
      </c>
      <c r="AH40" s="34">
        <f>$O$28/'Fixed data'!$C$7</f>
        <v>0</v>
      </c>
      <c r="AI40" s="34">
        <f>$O$28/'Fixed data'!$C$7</f>
        <v>0</v>
      </c>
      <c r="AJ40" s="34">
        <f>$O$28/'Fixed data'!$C$7</f>
        <v>0</v>
      </c>
      <c r="AK40" s="34">
        <f>$O$28/'Fixed data'!$C$7</f>
        <v>0</v>
      </c>
      <c r="AL40" s="34">
        <f>$O$28/'Fixed data'!$C$7</f>
        <v>0</v>
      </c>
      <c r="AM40" s="34">
        <f>$O$28/'Fixed data'!$C$7</f>
        <v>0</v>
      </c>
      <c r="AN40" s="34">
        <f>$O$28/'Fixed data'!$C$7</f>
        <v>0</v>
      </c>
      <c r="AO40" s="34">
        <f>$O$28/'Fixed data'!$C$7</f>
        <v>0</v>
      </c>
      <c r="AP40" s="34">
        <f>$O$28/'Fixed data'!$C$7</f>
        <v>0</v>
      </c>
      <c r="AQ40" s="34">
        <f>$O$28/'Fixed data'!$C$7</f>
        <v>0</v>
      </c>
      <c r="AR40" s="34">
        <f>$O$28/'Fixed data'!$C$7</f>
        <v>0</v>
      </c>
      <c r="AS40" s="34">
        <f>$O$28/'Fixed data'!$C$7</f>
        <v>0</v>
      </c>
      <c r="AT40" s="34">
        <f>$O$28/'Fixed data'!$C$7</f>
        <v>0</v>
      </c>
      <c r="AU40" s="34">
        <f>$O$28/'Fixed data'!$C$7</f>
        <v>0</v>
      </c>
      <c r="AV40" s="34">
        <f>$O$28/'Fixed data'!$C$7</f>
        <v>0</v>
      </c>
      <c r="AW40" s="34">
        <f>$O$28/'Fixed data'!$C$7</f>
        <v>0</v>
      </c>
      <c r="AX40" s="34">
        <f>$O$28/'Fixed data'!$C$7</f>
        <v>0</v>
      </c>
      <c r="AY40" s="34">
        <f>$O$28/'Fixed data'!$C$7</f>
        <v>0</v>
      </c>
      <c r="AZ40" s="34">
        <f>$O$28/'Fixed data'!$C$7</f>
        <v>0</v>
      </c>
      <c r="BA40" s="34">
        <f>$O$28/'Fixed data'!$C$7</f>
        <v>0</v>
      </c>
      <c r="BB40" s="34">
        <f>$O$28/'Fixed data'!$C$7</f>
        <v>0</v>
      </c>
      <c r="BC40" s="34">
        <f>$O$28/'Fixed data'!$C$7</f>
        <v>0</v>
      </c>
      <c r="BD40" s="34">
        <f>$O$28/'Fixed data'!$C$7</f>
        <v>0</v>
      </c>
    </row>
    <row r="41" spans="1:57" ht="16.5" hidden="1" customHeight="1" outlineLevel="1" x14ac:dyDescent="0.35">
      <c r="A41" s="116"/>
      <c r="B41" s="9" t="s">
        <v>113</v>
      </c>
      <c r="C41" s="11" t="s">
        <v>135</v>
      </c>
      <c r="D41" s="9" t="s">
        <v>40</v>
      </c>
      <c r="F41" s="34"/>
      <c r="G41" s="34"/>
      <c r="H41" s="34"/>
      <c r="I41" s="34"/>
      <c r="J41" s="34"/>
      <c r="K41" s="34"/>
      <c r="L41" s="34"/>
      <c r="M41" s="34"/>
      <c r="N41" s="34"/>
      <c r="O41" s="34"/>
      <c r="P41" s="34"/>
      <c r="Q41" s="34">
        <f>$P$28/'Fixed data'!$C$7</f>
        <v>0</v>
      </c>
      <c r="R41" s="34">
        <f>$P$28/'Fixed data'!$C$7</f>
        <v>0</v>
      </c>
      <c r="S41" s="34">
        <f>$P$28/'Fixed data'!$C$7</f>
        <v>0</v>
      </c>
      <c r="T41" s="34">
        <f>$P$28/'Fixed data'!$C$7</f>
        <v>0</v>
      </c>
      <c r="U41" s="34">
        <f>$P$28/'Fixed data'!$C$7</f>
        <v>0</v>
      </c>
      <c r="V41" s="34">
        <f>$P$28/'Fixed data'!$C$7</f>
        <v>0</v>
      </c>
      <c r="W41" s="34">
        <f>$P$28/'Fixed data'!$C$7</f>
        <v>0</v>
      </c>
      <c r="X41" s="34">
        <f>$P$28/'Fixed data'!$C$7</f>
        <v>0</v>
      </c>
      <c r="Y41" s="34">
        <f>$P$28/'Fixed data'!$C$7</f>
        <v>0</v>
      </c>
      <c r="Z41" s="34">
        <f>$P$28/'Fixed data'!$C$7</f>
        <v>0</v>
      </c>
      <c r="AA41" s="34">
        <f>$P$28/'Fixed data'!$C$7</f>
        <v>0</v>
      </c>
      <c r="AB41" s="34">
        <f>$P$28/'Fixed data'!$C$7</f>
        <v>0</v>
      </c>
      <c r="AC41" s="34">
        <f>$P$28/'Fixed data'!$C$7</f>
        <v>0</v>
      </c>
      <c r="AD41" s="34">
        <f>$P$28/'Fixed data'!$C$7</f>
        <v>0</v>
      </c>
      <c r="AE41" s="34">
        <f>$P$28/'Fixed data'!$C$7</f>
        <v>0</v>
      </c>
      <c r="AF41" s="34">
        <f>$P$28/'Fixed data'!$C$7</f>
        <v>0</v>
      </c>
      <c r="AG41" s="34">
        <f>$P$28/'Fixed data'!$C$7</f>
        <v>0</v>
      </c>
      <c r="AH41" s="34">
        <f>$P$28/'Fixed data'!$C$7</f>
        <v>0</v>
      </c>
      <c r="AI41" s="34">
        <f>$P$28/'Fixed data'!$C$7</f>
        <v>0</v>
      </c>
      <c r="AJ41" s="34">
        <f>$P$28/'Fixed data'!$C$7</f>
        <v>0</v>
      </c>
      <c r="AK41" s="34">
        <f>$P$28/'Fixed data'!$C$7</f>
        <v>0</v>
      </c>
      <c r="AL41" s="34">
        <f>$P$28/'Fixed data'!$C$7</f>
        <v>0</v>
      </c>
      <c r="AM41" s="34">
        <f>$P$28/'Fixed data'!$C$7</f>
        <v>0</v>
      </c>
      <c r="AN41" s="34">
        <f>$P$28/'Fixed data'!$C$7</f>
        <v>0</v>
      </c>
      <c r="AO41" s="34">
        <f>$P$28/'Fixed data'!$C$7</f>
        <v>0</v>
      </c>
      <c r="AP41" s="34">
        <f>$P$28/'Fixed data'!$C$7</f>
        <v>0</v>
      </c>
      <c r="AQ41" s="34">
        <f>$P$28/'Fixed data'!$C$7</f>
        <v>0</v>
      </c>
      <c r="AR41" s="34">
        <f>$P$28/'Fixed data'!$C$7</f>
        <v>0</v>
      </c>
      <c r="AS41" s="34">
        <f>$P$28/'Fixed data'!$C$7</f>
        <v>0</v>
      </c>
      <c r="AT41" s="34">
        <f>$P$28/'Fixed data'!$C$7</f>
        <v>0</v>
      </c>
      <c r="AU41" s="34">
        <f>$P$28/'Fixed data'!$C$7</f>
        <v>0</v>
      </c>
      <c r="AV41" s="34">
        <f>$P$28/'Fixed data'!$C$7</f>
        <v>0</v>
      </c>
      <c r="AW41" s="34">
        <f>$P$28/'Fixed data'!$C$7</f>
        <v>0</v>
      </c>
      <c r="AX41" s="34">
        <f>$P$28/'Fixed data'!$C$7</f>
        <v>0</v>
      </c>
      <c r="AY41" s="34">
        <f>$P$28/'Fixed data'!$C$7</f>
        <v>0</v>
      </c>
      <c r="AZ41" s="34">
        <f>$P$28/'Fixed data'!$C$7</f>
        <v>0</v>
      </c>
      <c r="BA41" s="34">
        <f>$P$28/'Fixed data'!$C$7</f>
        <v>0</v>
      </c>
      <c r="BB41" s="34">
        <f>$P$28/'Fixed data'!$C$7</f>
        <v>0</v>
      </c>
      <c r="BC41" s="34">
        <f>$P$28/'Fixed data'!$C$7</f>
        <v>0</v>
      </c>
      <c r="BD41" s="34">
        <f>$P$28/'Fixed data'!$C$7</f>
        <v>0</v>
      </c>
    </row>
    <row r="42" spans="1:57" ht="16.5" hidden="1" customHeight="1" outlineLevel="1" x14ac:dyDescent="0.35">
      <c r="A42" s="116"/>
      <c r="B42" s="9" t="s">
        <v>114</v>
      </c>
      <c r="C42" s="11" t="s">
        <v>136</v>
      </c>
      <c r="D42" s="9" t="s">
        <v>40</v>
      </c>
      <c r="F42" s="34"/>
      <c r="G42" s="34"/>
      <c r="H42" s="34"/>
      <c r="I42" s="34"/>
      <c r="J42" s="34"/>
      <c r="K42" s="34"/>
      <c r="L42" s="34"/>
      <c r="M42" s="34"/>
      <c r="N42" s="34"/>
      <c r="O42" s="34"/>
      <c r="P42" s="34"/>
      <c r="Q42" s="34"/>
      <c r="R42" s="34">
        <f>$Q$28/'Fixed data'!$C$7</f>
        <v>0</v>
      </c>
      <c r="S42" s="34">
        <f>$Q$28/'Fixed data'!$C$7</f>
        <v>0</v>
      </c>
      <c r="T42" s="34">
        <f>$Q$28/'Fixed data'!$C$7</f>
        <v>0</v>
      </c>
      <c r="U42" s="34">
        <f>$Q$28/'Fixed data'!$C$7</f>
        <v>0</v>
      </c>
      <c r="V42" s="34">
        <f>$Q$28/'Fixed data'!$C$7</f>
        <v>0</v>
      </c>
      <c r="W42" s="34">
        <f>$Q$28/'Fixed data'!$C$7</f>
        <v>0</v>
      </c>
      <c r="X42" s="34">
        <f>$Q$28/'Fixed data'!$C$7</f>
        <v>0</v>
      </c>
      <c r="Y42" s="34">
        <f>$Q$28/'Fixed data'!$C$7</f>
        <v>0</v>
      </c>
      <c r="Z42" s="34">
        <f>$Q$28/'Fixed data'!$C$7</f>
        <v>0</v>
      </c>
      <c r="AA42" s="34">
        <f>$Q$28/'Fixed data'!$C$7</f>
        <v>0</v>
      </c>
      <c r="AB42" s="34">
        <f>$Q$28/'Fixed data'!$C$7</f>
        <v>0</v>
      </c>
      <c r="AC42" s="34">
        <f>$Q$28/'Fixed data'!$C$7</f>
        <v>0</v>
      </c>
      <c r="AD42" s="34">
        <f>$Q$28/'Fixed data'!$C$7</f>
        <v>0</v>
      </c>
      <c r="AE42" s="34">
        <f>$Q$28/'Fixed data'!$C$7</f>
        <v>0</v>
      </c>
      <c r="AF42" s="34">
        <f>$Q$28/'Fixed data'!$C$7</f>
        <v>0</v>
      </c>
      <c r="AG42" s="34">
        <f>$Q$28/'Fixed data'!$C$7</f>
        <v>0</v>
      </c>
      <c r="AH42" s="34">
        <f>$Q$28/'Fixed data'!$C$7</f>
        <v>0</v>
      </c>
      <c r="AI42" s="34">
        <f>$Q$28/'Fixed data'!$C$7</f>
        <v>0</v>
      </c>
      <c r="AJ42" s="34">
        <f>$Q$28/'Fixed data'!$C$7</f>
        <v>0</v>
      </c>
      <c r="AK42" s="34">
        <f>$Q$28/'Fixed data'!$C$7</f>
        <v>0</v>
      </c>
      <c r="AL42" s="34">
        <f>$Q$28/'Fixed data'!$C$7</f>
        <v>0</v>
      </c>
      <c r="AM42" s="34">
        <f>$Q$28/'Fixed data'!$C$7</f>
        <v>0</v>
      </c>
      <c r="AN42" s="34">
        <f>$Q$28/'Fixed data'!$C$7</f>
        <v>0</v>
      </c>
      <c r="AO42" s="34">
        <f>$Q$28/'Fixed data'!$C$7</f>
        <v>0</v>
      </c>
      <c r="AP42" s="34">
        <f>$Q$28/'Fixed data'!$C$7</f>
        <v>0</v>
      </c>
      <c r="AQ42" s="34">
        <f>$Q$28/'Fixed data'!$C$7</f>
        <v>0</v>
      </c>
      <c r="AR42" s="34">
        <f>$Q$28/'Fixed data'!$C$7</f>
        <v>0</v>
      </c>
      <c r="AS42" s="34">
        <f>$Q$28/'Fixed data'!$C$7</f>
        <v>0</v>
      </c>
      <c r="AT42" s="34">
        <f>$Q$28/'Fixed data'!$C$7</f>
        <v>0</v>
      </c>
      <c r="AU42" s="34">
        <f>$Q$28/'Fixed data'!$C$7</f>
        <v>0</v>
      </c>
      <c r="AV42" s="34">
        <f>$Q$28/'Fixed data'!$C$7</f>
        <v>0</v>
      </c>
      <c r="AW42" s="34">
        <f>$Q$28/'Fixed data'!$C$7</f>
        <v>0</v>
      </c>
      <c r="AX42" s="34">
        <f>$Q$28/'Fixed data'!$C$7</f>
        <v>0</v>
      </c>
      <c r="AY42" s="34">
        <f>$Q$28/'Fixed data'!$C$7</f>
        <v>0</v>
      </c>
      <c r="AZ42" s="34">
        <f>$Q$28/'Fixed data'!$C$7</f>
        <v>0</v>
      </c>
      <c r="BA42" s="34">
        <f>$Q$28/'Fixed data'!$C$7</f>
        <v>0</v>
      </c>
      <c r="BB42" s="34">
        <f>$Q$28/'Fixed data'!$C$7</f>
        <v>0</v>
      </c>
      <c r="BC42" s="34">
        <f>$Q$28/'Fixed data'!$C$7</f>
        <v>0</v>
      </c>
      <c r="BD42" s="34">
        <f>$Q$28/'Fixed data'!$C$7</f>
        <v>0</v>
      </c>
    </row>
    <row r="43" spans="1:57" ht="16.5" hidden="1" customHeight="1" outlineLevel="1" x14ac:dyDescent="0.35">
      <c r="A43" s="116"/>
      <c r="B43" s="9" t="s">
        <v>115</v>
      </c>
      <c r="C43" s="11" t="s">
        <v>137</v>
      </c>
      <c r="D43" s="9" t="s">
        <v>40</v>
      </c>
      <c r="F43" s="34"/>
      <c r="G43" s="34"/>
      <c r="H43" s="34"/>
      <c r="I43" s="34"/>
      <c r="J43" s="34"/>
      <c r="K43" s="34"/>
      <c r="L43" s="34"/>
      <c r="M43" s="34"/>
      <c r="N43" s="34"/>
      <c r="O43" s="34"/>
      <c r="P43" s="34"/>
      <c r="Q43" s="34"/>
      <c r="R43" s="34"/>
      <c r="S43" s="34">
        <f>$R$28/'Fixed data'!$C$7</f>
        <v>0</v>
      </c>
      <c r="T43" s="34">
        <f>$R$28/'Fixed data'!$C$7</f>
        <v>0</v>
      </c>
      <c r="U43" s="34">
        <f>$R$28/'Fixed data'!$C$7</f>
        <v>0</v>
      </c>
      <c r="V43" s="34">
        <f>$R$28/'Fixed data'!$C$7</f>
        <v>0</v>
      </c>
      <c r="W43" s="34">
        <f>$R$28/'Fixed data'!$C$7</f>
        <v>0</v>
      </c>
      <c r="X43" s="34">
        <f>$R$28/'Fixed data'!$C$7</f>
        <v>0</v>
      </c>
      <c r="Y43" s="34">
        <f>$R$28/'Fixed data'!$C$7</f>
        <v>0</v>
      </c>
      <c r="Z43" s="34">
        <f>$R$28/'Fixed data'!$C$7</f>
        <v>0</v>
      </c>
      <c r="AA43" s="34">
        <f>$R$28/'Fixed data'!$C$7</f>
        <v>0</v>
      </c>
      <c r="AB43" s="34">
        <f>$R$28/'Fixed data'!$C$7</f>
        <v>0</v>
      </c>
      <c r="AC43" s="34">
        <f>$R$28/'Fixed data'!$C$7</f>
        <v>0</v>
      </c>
      <c r="AD43" s="34">
        <f>$R$28/'Fixed data'!$C$7</f>
        <v>0</v>
      </c>
      <c r="AE43" s="34">
        <f>$R$28/'Fixed data'!$C$7</f>
        <v>0</v>
      </c>
      <c r="AF43" s="34">
        <f>$R$28/'Fixed data'!$C$7</f>
        <v>0</v>
      </c>
      <c r="AG43" s="34">
        <f>$R$28/'Fixed data'!$C$7</f>
        <v>0</v>
      </c>
      <c r="AH43" s="34">
        <f>$R$28/'Fixed data'!$C$7</f>
        <v>0</v>
      </c>
      <c r="AI43" s="34">
        <f>$R$28/'Fixed data'!$C$7</f>
        <v>0</v>
      </c>
      <c r="AJ43" s="34">
        <f>$R$28/'Fixed data'!$C$7</f>
        <v>0</v>
      </c>
      <c r="AK43" s="34">
        <f>$R$28/'Fixed data'!$C$7</f>
        <v>0</v>
      </c>
      <c r="AL43" s="34">
        <f>$R$28/'Fixed data'!$C$7</f>
        <v>0</v>
      </c>
      <c r="AM43" s="34">
        <f>$R$28/'Fixed data'!$C$7</f>
        <v>0</v>
      </c>
      <c r="AN43" s="34">
        <f>$R$28/'Fixed data'!$C$7</f>
        <v>0</v>
      </c>
      <c r="AO43" s="34">
        <f>$R$28/'Fixed data'!$C$7</f>
        <v>0</v>
      </c>
      <c r="AP43" s="34">
        <f>$R$28/'Fixed data'!$C$7</f>
        <v>0</v>
      </c>
      <c r="AQ43" s="34">
        <f>$R$28/'Fixed data'!$C$7</f>
        <v>0</v>
      </c>
      <c r="AR43" s="34">
        <f>$R$28/'Fixed data'!$C$7</f>
        <v>0</v>
      </c>
      <c r="AS43" s="34">
        <f>$R$28/'Fixed data'!$C$7</f>
        <v>0</v>
      </c>
      <c r="AT43" s="34">
        <f>$R$28/'Fixed data'!$C$7</f>
        <v>0</v>
      </c>
      <c r="AU43" s="34">
        <f>$R$28/'Fixed data'!$C$7</f>
        <v>0</v>
      </c>
      <c r="AV43" s="34">
        <f>$R$28/'Fixed data'!$C$7</f>
        <v>0</v>
      </c>
      <c r="AW43" s="34">
        <f>$R$28/'Fixed data'!$C$7</f>
        <v>0</v>
      </c>
      <c r="AX43" s="34">
        <f>$R$28/'Fixed data'!$C$7</f>
        <v>0</v>
      </c>
      <c r="AY43" s="34">
        <f>$R$28/'Fixed data'!$C$7</f>
        <v>0</v>
      </c>
      <c r="AZ43" s="34">
        <f>$R$28/'Fixed data'!$C$7</f>
        <v>0</v>
      </c>
      <c r="BA43" s="34">
        <f>$R$28/'Fixed data'!$C$7</f>
        <v>0</v>
      </c>
      <c r="BB43" s="34">
        <f>$R$28/'Fixed data'!$C$7</f>
        <v>0</v>
      </c>
      <c r="BC43" s="34">
        <f>$R$28/'Fixed data'!$C$7</f>
        <v>0</v>
      </c>
      <c r="BD43" s="34">
        <f>$R$28/'Fixed data'!$C$7</f>
        <v>0</v>
      </c>
    </row>
    <row r="44" spans="1:57" ht="16.5" hidden="1" customHeight="1" outlineLevel="1" x14ac:dyDescent="0.35">
      <c r="A44" s="116"/>
      <c r="B44" s="9" t="s">
        <v>116</v>
      </c>
      <c r="C44" s="11" t="s">
        <v>138</v>
      </c>
      <c r="D44" s="9" t="s">
        <v>40</v>
      </c>
      <c r="F44" s="34"/>
      <c r="G44" s="34"/>
      <c r="H44" s="34"/>
      <c r="I44" s="34"/>
      <c r="J44" s="34"/>
      <c r="K44" s="34"/>
      <c r="L44" s="34"/>
      <c r="M44" s="34"/>
      <c r="N44" s="34"/>
      <c r="O44" s="34"/>
      <c r="P44" s="34"/>
      <c r="Q44" s="34"/>
      <c r="R44" s="34"/>
      <c r="S44" s="34"/>
      <c r="T44" s="34">
        <f>$S$28/'Fixed data'!$C$7</f>
        <v>0</v>
      </c>
      <c r="U44" s="34">
        <f>$S$28/'Fixed data'!$C$7</f>
        <v>0</v>
      </c>
      <c r="V44" s="34">
        <f>$S$28/'Fixed data'!$C$7</f>
        <v>0</v>
      </c>
      <c r="W44" s="34">
        <f>$S$28/'Fixed data'!$C$7</f>
        <v>0</v>
      </c>
      <c r="X44" s="34">
        <f>$S$28/'Fixed data'!$C$7</f>
        <v>0</v>
      </c>
      <c r="Y44" s="34">
        <f>$S$28/'Fixed data'!$C$7</f>
        <v>0</v>
      </c>
      <c r="Z44" s="34">
        <f>$S$28/'Fixed data'!$C$7</f>
        <v>0</v>
      </c>
      <c r="AA44" s="34">
        <f>$S$28/'Fixed data'!$C$7</f>
        <v>0</v>
      </c>
      <c r="AB44" s="34">
        <f>$S$28/'Fixed data'!$C$7</f>
        <v>0</v>
      </c>
      <c r="AC44" s="34">
        <f>$S$28/'Fixed data'!$C$7</f>
        <v>0</v>
      </c>
      <c r="AD44" s="34">
        <f>$S$28/'Fixed data'!$C$7</f>
        <v>0</v>
      </c>
      <c r="AE44" s="34">
        <f>$S$28/'Fixed data'!$C$7</f>
        <v>0</v>
      </c>
      <c r="AF44" s="34">
        <f>$S$28/'Fixed data'!$C$7</f>
        <v>0</v>
      </c>
      <c r="AG44" s="34">
        <f>$S$28/'Fixed data'!$C$7</f>
        <v>0</v>
      </c>
      <c r="AH44" s="34">
        <f>$S$28/'Fixed data'!$C$7</f>
        <v>0</v>
      </c>
      <c r="AI44" s="34">
        <f>$S$28/'Fixed data'!$C$7</f>
        <v>0</v>
      </c>
      <c r="AJ44" s="34">
        <f>$S$28/'Fixed data'!$C$7</f>
        <v>0</v>
      </c>
      <c r="AK44" s="34">
        <f>$S$28/'Fixed data'!$C$7</f>
        <v>0</v>
      </c>
      <c r="AL44" s="34">
        <f>$S$28/'Fixed data'!$C$7</f>
        <v>0</v>
      </c>
      <c r="AM44" s="34">
        <f>$S$28/'Fixed data'!$C$7</f>
        <v>0</v>
      </c>
      <c r="AN44" s="34">
        <f>$S$28/'Fixed data'!$C$7</f>
        <v>0</v>
      </c>
      <c r="AO44" s="34">
        <f>$S$28/'Fixed data'!$C$7</f>
        <v>0</v>
      </c>
      <c r="AP44" s="34">
        <f>$S$28/'Fixed data'!$C$7</f>
        <v>0</v>
      </c>
      <c r="AQ44" s="34">
        <f>$S$28/'Fixed data'!$C$7</f>
        <v>0</v>
      </c>
      <c r="AR44" s="34">
        <f>$S$28/'Fixed data'!$C$7</f>
        <v>0</v>
      </c>
      <c r="AS44" s="34">
        <f>$S$28/'Fixed data'!$C$7</f>
        <v>0</v>
      </c>
      <c r="AT44" s="34">
        <f>$S$28/'Fixed data'!$C$7</f>
        <v>0</v>
      </c>
      <c r="AU44" s="34">
        <f>$S$28/'Fixed data'!$C$7</f>
        <v>0</v>
      </c>
      <c r="AV44" s="34">
        <f>$S$28/'Fixed data'!$C$7</f>
        <v>0</v>
      </c>
      <c r="AW44" s="34">
        <f>$S$28/'Fixed data'!$C$7</f>
        <v>0</v>
      </c>
      <c r="AX44" s="34">
        <f>$S$28/'Fixed data'!$C$7</f>
        <v>0</v>
      </c>
      <c r="AY44" s="34">
        <f>$S$28/'Fixed data'!$C$7</f>
        <v>0</v>
      </c>
      <c r="AZ44" s="34">
        <f>$S$28/'Fixed data'!$C$7</f>
        <v>0</v>
      </c>
      <c r="BA44" s="34">
        <f>$S$28/'Fixed data'!$C$7</f>
        <v>0</v>
      </c>
      <c r="BB44" s="34">
        <f>$S$28/'Fixed data'!$C$7</f>
        <v>0</v>
      </c>
      <c r="BC44" s="34">
        <f>$S$28/'Fixed data'!$C$7</f>
        <v>0</v>
      </c>
      <c r="BD44" s="34">
        <f>$S$28/'Fixed data'!$C$7</f>
        <v>0</v>
      </c>
    </row>
    <row r="45" spans="1:57" ht="16.5" hidden="1" customHeight="1" outlineLevel="1" x14ac:dyDescent="0.35">
      <c r="A45" s="116"/>
      <c r="B45" s="9" t="s">
        <v>117</v>
      </c>
      <c r="C45" s="11" t="s">
        <v>139</v>
      </c>
      <c r="D45" s="9" t="s">
        <v>40</v>
      </c>
      <c r="F45" s="34"/>
      <c r="G45" s="34"/>
      <c r="H45" s="34"/>
      <c r="I45" s="34"/>
      <c r="J45" s="34"/>
      <c r="K45" s="34"/>
      <c r="L45" s="34"/>
      <c r="M45" s="34"/>
      <c r="N45" s="34"/>
      <c r="O45" s="34"/>
      <c r="P45" s="34"/>
      <c r="Q45" s="34"/>
      <c r="R45" s="34"/>
      <c r="S45" s="34"/>
      <c r="T45" s="34"/>
      <c r="U45" s="34">
        <f>$T$28/'Fixed data'!$C$7</f>
        <v>0</v>
      </c>
      <c r="V45" s="34">
        <f>$T$28/'Fixed data'!$C$7</f>
        <v>0</v>
      </c>
      <c r="W45" s="34">
        <f>$T$28/'Fixed data'!$C$7</f>
        <v>0</v>
      </c>
      <c r="X45" s="34">
        <f>$T$28/'Fixed data'!$C$7</f>
        <v>0</v>
      </c>
      <c r="Y45" s="34">
        <f>$T$28/'Fixed data'!$C$7</f>
        <v>0</v>
      </c>
      <c r="Z45" s="34">
        <f>$T$28/'Fixed data'!$C$7</f>
        <v>0</v>
      </c>
      <c r="AA45" s="34">
        <f>$T$28/'Fixed data'!$C$7</f>
        <v>0</v>
      </c>
      <c r="AB45" s="34">
        <f>$T$28/'Fixed data'!$C$7</f>
        <v>0</v>
      </c>
      <c r="AC45" s="34">
        <f>$T$28/'Fixed data'!$C$7</f>
        <v>0</v>
      </c>
      <c r="AD45" s="34">
        <f>$T$28/'Fixed data'!$C$7</f>
        <v>0</v>
      </c>
      <c r="AE45" s="34">
        <f>$T$28/'Fixed data'!$C$7</f>
        <v>0</v>
      </c>
      <c r="AF45" s="34">
        <f>$T$28/'Fixed data'!$C$7</f>
        <v>0</v>
      </c>
      <c r="AG45" s="34">
        <f>$T$28/'Fixed data'!$C$7</f>
        <v>0</v>
      </c>
      <c r="AH45" s="34">
        <f>$T$28/'Fixed data'!$C$7</f>
        <v>0</v>
      </c>
      <c r="AI45" s="34">
        <f>$T$28/'Fixed data'!$C$7</f>
        <v>0</v>
      </c>
      <c r="AJ45" s="34">
        <f>$T$28/'Fixed data'!$C$7</f>
        <v>0</v>
      </c>
      <c r="AK45" s="34">
        <f>$T$28/'Fixed data'!$C$7</f>
        <v>0</v>
      </c>
      <c r="AL45" s="34">
        <f>$T$28/'Fixed data'!$C$7</f>
        <v>0</v>
      </c>
      <c r="AM45" s="34">
        <f>$T$28/'Fixed data'!$C$7</f>
        <v>0</v>
      </c>
      <c r="AN45" s="34">
        <f>$T$28/'Fixed data'!$C$7</f>
        <v>0</v>
      </c>
      <c r="AO45" s="34">
        <f>$T$28/'Fixed data'!$C$7</f>
        <v>0</v>
      </c>
      <c r="AP45" s="34">
        <f>$T$28/'Fixed data'!$C$7</f>
        <v>0</v>
      </c>
      <c r="AQ45" s="34">
        <f>$T$28/'Fixed data'!$C$7</f>
        <v>0</v>
      </c>
      <c r="AR45" s="34">
        <f>$T$28/'Fixed data'!$C$7</f>
        <v>0</v>
      </c>
      <c r="AS45" s="34">
        <f>$T$28/'Fixed data'!$C$7</f>
        <v>0</v>
      </c>
      <c r="AT45" s="34">
        <f>$T$28/'Fixed data'!$C$7</f>
        <v>0</v>
      </c>
      <c r="AU45" s="34">
        <f>$T$28/'Fixed data'!$C$7</f>
        <v>0</v>
      </c>
      <c r="AV45" s="34">
        <f>$T$28/'Fixed data'!$C$7</f>
        <v>0</v>
      </c>
      <c r="AW45" s="34">
        <f>$T$28/'Fixed data'!$C$7</f>
        <v>0</v>
      </c>
      <c r="AX45" s="34">
        <f>$T$28/'Fixed data'!$C$7</f>
        <v>0</v>
      </c>
      <c r="AY45" s="34">
        <f>$T$28/'Fixed data'!$C$7</f>
        <v>0</v>
      </c>
      <c r="AZ45" s="34">
        <f>$T$28/'Fixed data'!$C$7</f>
        <v>0</v>
      </c>
      <c r="BA45" s="34">
        <f>$T$28/'Fixed data'!$C$7</f>
        <v>0</v>
      </c>
      <c r="BB45" s="34">
        <f>$T$28/'Fixed data'!$C$7</f>
        <v>0</v>
      </c>
      <c r="BC45" s="34">
        <f>$T$28/'Fixed data'!$C$7</f>
        <v>0</v>
      </c>
      <c r="BD45" s="34">
        <f>$T$28/'Fixed data'!$C$7</f>
        <v>0</v>
      </c>
    </row>
    <row r="46" spans="1:57" ht="16.5" hidden="1" customHeight="1" outlineLevel="1" x14ac:dyDescent="0.35">
      <c r="A46" s="116"/>
      <c r="B46" s="9" t="s">
        <v>118</v>
      </c>
      <c r="C46" s="11" t="s">
        <v>140</v>
      </c>
      <c r="D46" s="9" t="s">
        <v>40</v>
      </c>
      <c r="F46" s="34"/>
      <c r="G46" s="34"/>
      <c r="H46" s="34"/>
      <c r="I46" s="34"/>
      <c r="J46" s="34"/>
      <c r="K46" s="34"/>
      <c r="L46" s="34"/>
      <c r="M46" s="34"/>
      <c r="N46" s="34"/>
      <c r="O46" s="34"/>
      <c r="P46" s="34"/>
      <c r="Q46" s="34"/>
      <c r="R46" s="34"/>
      <c r="S46" s="34"/>
      <c r="T46" s="34"/>
      <c r="U46" s="34"/>
      <c r="V46" s="34">
        <f>$U$28/'Fixed data'!$C$7</f>
        <v>0</v>
      </c>
      <c r="W46" s="34">
        <f>$U$28/'Fixed data'!$C$7</f>
        <v>0</v>
      </c>
      <c r="X46" s="34">
        <f>$U$28/'Fixed data'!$C$7</f>
        <v>0</v>
      </c>
      <c r="Y46" s="34">
        <f>$U$28/'Fixed data'!$C$7</f>
        <v>0</v>
      </c>
      <c r="Z46" s="34">
        <f>$U$28/'Fixed data'!$C$7</f>
        <v>0</v>
      </c>
      <c r="AA46" s="34">
        <f>$U$28/'Fixed data'!$C$7</f>
        <v>0</v>
      </c>
      <c r="AB46" s="34">
        <f>$U$28/'Fixed data'!$C$7</f>
        <v>0</v>
      </c>
      <c r="AC46" s="34">
        <f>$U$28/'Fixed data'!$C$7</f>
        <v>0</v>
      </c>
      <c r="AD46" s="34">
        <f>$U$28/'Fixed data'!$C$7</f>
        <v>0</v>
      </c>
      <c r="AE46" s="34">
        <f>$U$28/'Fixed data'!$C$7</f>
        <v>0</v>
      </c>
      <c r="AF46" s="34">
        <f>$U$28/'Fixed data'!$C$7</f>
        <v>0</v>
      </c>
      <c r="AG46" s="34">
        <f>$U$28/'Fixed data'!$C$7</f>
        <v>0</v>
      </c>
      <c r="AH46" s="34">
        <f>$U$28/'Fixed data'!$C$7</f>
        <v>0</v>
      </c>
      <c r="AI46" s="34">
        <f>$U$28/'Fixed data'!$C$7</f>
        <v>0</v>
      </c>
      <c r="AJ46" s="34">
        <f>$U$28/'Fixed data'!$C$7</f>
        <v>0</v>
      </c>
      <c r="AK46" s="34">
        <f>$U$28/'Fixed data'!$C$7</f>
        <v>0</v>
      </c>
      <c r="AL46" s="34">
        <f>$U$28/'Fixed data'!$C$7</f>
        <v>0</v>
      </c>
      <c r="AM46" s="34">
        <f>$U$28/'Fixed data'!$C$7</f>
        <v>0</v>
      </c>
      <c r="AN46" s="34">
        <f>$U$28/'Fixed data'!$C$7</f>
        <v>0</v>
      </c>
      <c r="AO46" s="34">
        <f>$U$28/'Fixed data'!$C$7</f>
        <v>0</v>
      </c>
      <c r="AP46" s="34">
        <f>$U$28/'Fixed data'!$C$7</f>
        <v>0</v>
      </c>
      <c r="AQ46" s="34">
        <f>$U$28/'Fixed data'!$C$7</f>
        <v>0</v>
      </c>
      <c r="AR46" s="34">
        <f>$U$28/'Fixed data'!$C$7</f>
        <v>0</v>
      </c>
      <c r="AS46" s="34">
        <f>$U$28/'Fixed data'!$C$7</f>
        <v>0</v>
      </c>
      <c r="AT46" s="34">
        <f>$U$28/'Fixed data'!$C$7</f>
        <v>0</v>
      </c>
      <c r="AU46" s="34">
        <f>$U$28/'Fixed data'!$C$7</f>
        <v>0</v>
      </c>
      <c r="AV46" s="34">
        <f>$U$28/'Fixed data'!$C$7</f>
        <v>0</v>
      </c>
      <c r="AW46" s="34">
        <f>$U$28/'Fixed data'!$C$7</f>
        <v>0</v>
      </c>
      <c r="AX46" s="34">
        <f>$U$28/'Fixed data'!$C$7</f>
        <v>0</v>
      </c>
      <c r="AY46" s="34">
        <f>$U$28/'Fixed data'!$C$7</f>
        <v>0</v>
      </c>
      <c r="AZ46" s="34">
        <f>$U$28/'Fixed data'!$C$7</f>
        <v>0</v>
      </c>
      <c r="BA46" s="34">
        <f>$U$28/'Fixed data'!$C$7</f>
        <v>0</v>
      </c>
      <c r="BB46" s="34">
        <f>$U$28/'Fixed data'!$C$7</f>
        <v>0</v>
      </c>
      <c r="BC46" s="34">
        <f>$U$28/'Fixed data'!$C$7</f>
        <v>0</v>
      </c>
      <c r="BD46" s="34">
        <f>$U$28/'Fixed data'!$C$7</f>
        <v>0</v>
      </c>
    </row>
    <row r="47" spans="1:57" ht="16.5" hidden="1" customHeight="1" outlineLevel="1" x14ac:dyDescent="0.35">
      <c r="A47" s="116"/>
      <c r="B47" s="9" t="s">
        <v>119</v>
      </c>
      <c r="C47" s="11" t="s">
        <v>141</v>
      </c>
      <c r="D47" s="9" t="s">
        <v>40</v>
      </c>
      <c r="F47" s="34"/>
      <c r="G47" s="34"/>
      <c r="H47" s="34"/>
      <c r="I47" s="34"/>
      <c r="J47" s="34"/>
      <c r="K47" s="34"/>
      <c r="L47" s="34"/>
      <c r="M47" s="34"/>
      <c r="N47" s="34"/>
      <c r="O47" s="34"/>
      <c r="P47" s="34"/>
      <c r="Q47" s="34"/>
      <c r="R47" s="34"/>
      <c r="S47" s="34"/>
      <c r="T47" s="34"/>
      <c r="U47" s="34"/>
      <c r="V47" s="34"/>
      <c r="W47" s="34">
        <f>$V$28/'Fixed data'!$C$7</f>
        <v>0</v>
      </c>
      <c r="X47" s="34">
        <f>$V$28/'Fixed data'!$C$7</f>
        <v>0</v>
      </c>
      <c r="Y47" s="34">
        <f>$V$28/'Fixed data'!$C$7</f>
        <v>0</v>
      </c>
      <c r="Z47" s="34">
        <f>$V$28/'Fixed data'!$C$7</f>
        <v>0</v>
      </c>
      <c r="AA47" s="34">
        <f>$V$28/'Fixed data'!$C$7</f>
        <v>0</v>
      </c>
      <c r="AB47" s="34">
        <f>$V$28/'Fixed data'!$C$7</f>
        <v>0</v>
      </c>
      <c r="AC47" s="34">
        <f>$V$28/'Fixed data'!$C$7</f>
        <v>0</v>
      </c>
      <c r="AD47" s="34">
        <f>$V$28/'Fixed data'!$C$7</f>
        <v>0</v>
      </c>
      <c r="AE47" s="34">
        <f>$V$28/'Fixed data'!$C$7</f>
        <v>0</v>
      </c>
      <c r="AF47" s="34">
        <f>$V$28/'Fixed data'!$C$7</f>
        <v>0</v>
      </c>
      <c r="AG47" s="34">
        <f>$V$28/'Fixed data'!$C$7</f>
        <v>0</v>
      </c>
      <c r="AH47" s="34">
        <f>$V$28/'Fixed data'!$C$7</f>
        <v>0</v>
      </c>
      <c r="AI47" s="34">
        <f>$V$28/'Fixed data'!$C$7</f>
        <v>0</v>
      </c>
      <c r="AJ47" s="34">
        <f>$V$28/'Fixed data'!$C$7</f>
        <v>0</v>
      </c>
      <c r="AK47" s="34">
        <f>$V$28/'Fixed data'!$C$7</f>
        <v>0</v>
      </c>
      <c r="AL47" s="34">
        <f>$V$28/'Fixed data'!$C$7</f>
        <v>0</v>
      </c>
      <c r="AM47" s="34">
        <f>$V$28/'Fixed data'!$C$7</f>
        <v>0</v>
      </c>
      <c r="AN47" s="34">
        <f>$V$28/'Fixed data'!$C$7</f>
        <v>0</v>
      </c>
      <c r="AO47" s="34">
        <f>$V$28/'Fixed data'!$C$7</f>
        <v>0</v>
      </c>
      <c r="AP47" s="34">
        <f>$V$28/'Fixed data'!$C$7</f>
        <v>0</v>
      </c>
      <c r="AQ47" s="34">
        <f>$V$28/'Fixed data'!$C$7</f>
        <v>0</v>
      </c>
      <c r="AR47" s="34">
        <f>$V$28/'Fixed data'!$C$7</f>
        <v>0</v>
      </c>
      <c r="AS47" s="34">
        <f>$V$28/'Fixed data'!$C$7</f>
        <v>0</v>
      </c>
      <c r="AT47" s="34">
        <f>$V$28/'Fixed data'!$C$7</f>
        <v>0</v>
      </c>
      <c r="AU47" s="34">
        <f>$V$28/'Fixed data'!$C$7</f>
        <v>0</v>
      </c>
      <c r="AV47" s="34">
        <f>$V$28/'Fixed data'!$C$7</f>
        <v>0</v>
      </c>
      <c r="AW47" s="34">
        <f>$V$28/'Fixed data'!$C$7</f>
        <v>0</v>
      </c>
      <c r="AX47" s="34">
        <f>$V$28/'Fixed data'!$C$7</f>
        <v>0</v>
      </c>
      <c r="AY47" s="34">
        <f>$V$28/'Fixed data'!$C$7</f>
        <v>0</v>
      </c>
      <c r="AZ47" s="34">
        <f>$V$28/'Fixed data'!$C$7</f>
        <v>0</v>
      </c>
      <c r="BA47" s="34">
        <f>$V$28/'Fixed data'!$C$7</f>
        <v>0</v>
      </c>
      <c r="BB47" s="34">
        <f>$V$28/'Fixed data'!$C$7</f>
        <v>0</v>
      </c>
      <c r="BC47" s="34">
        <f>$V$28/'Fixed data'!$C$7</f>
        <v>0</v>
      </c>
      <c r="BD47" s="34">
        <f>$V$28/'Fixed data'!$C$7</f>
        <v>0</v>
      </c>
    </row>
    <row r="48" spans="1:57" ht="16.5" hidden="1" customHeight="1" outlineLevel="1" x14ac:dyDescent="0.35">
      <c r="A48" s="116"/>
      <c r="B48" s="9" t="s">
        <v>120</v>
      </c>
      <c r="C48" s="11" t="s">
        <v>142</v>
      </c>
      <c r="D48" s="9" t="s">
        <v>40</v>
      </c>
      <c r="F48" s="34"/>
      <c r="G48" s="34"/>
      <c r="H48" s="34"/>
      <c r="I48" s="34"/>
      <c r="J48" s="34"/>
      <c r="K48" s="34"/>
      <c r="L48" s="34"/>
      <c r="M48" s="34"/>
      <c r="N48" s="34"/>
      <c r="O48" s="34"/>
      <c r="P48" s="34"/>
      <c r="Q48" s="34"/>
      <c r="R48" s="34"/>
      <c r="S48" s="34"/>
      <c r="T48" s="34"/>
      <c r="U48" s="34"/>
      <c r="V48" s="34"/>
      <c r="W48" s="34"/>
      <c r="X48" s="34">
        <f>$W$28/'Fixed data'!$C$7</f>
        <v>0</v>
      </c>
      <c r="Y48" s="34">
        <f>$W$28/'Fixed data'!$C$7</f>
        <v>0</v>
      </c>
      <c r="Z48" s="34">
        <f>$W$28/'Fixed data'!$C$7</f>
        <v>0</v>
      </c>
      <c r="AA48" s="34">
        <f>$W$28/'Fixed data'!$C$7</f>
        <v>0</v>
      </c>
      <c r="AB48" s="34">
        <f>$W$28/'Fixed data'!$C$7</f>
        <v>0</v>
      </c>
      <c r="AC48" s="34">
        <f>$W$28/'Fixed data'!$C$7</f>
        <v>0</v>
      </c>
      <c r="AD48" s="34">
        <f>$W$28/'Fixed data'!$C$7</f>
        <v>0</v>
      </c>
      <c r="AE48" s="34">
        <f>$W$28/'Fixed data'!$C$7</f>
        <v>0</v>
      </c>
      <c r="AF48" s="34">
        <f>$W$28/'Fixed data'!$C$7</f>
        <v>0</v>
      </c>
      <c r="AG48" s="34">
        <f>$W$28/'Fixed data'!$C$7</f>
        <v>0</v>
      </c>
      <c r="AH48" s="34">
        <f>$W$28/'Fixed data'!$C$7</f>
        <v>0</v>
      </c>
      <c r="AI48" s="34">
        <f>$W$28/'Fixed data'!$C$7</f>
        <v>0</v>
      </c>
      <c r="AJ48" s="34">
        <f>$W$28/'Fixed data'!$C$7</f>
        <v>0</v>
      </c>
      <c r="AK48" s="34">
        <f>$W$28/'Fixed data'!$C$7</f>
        <v>0</v>
      </c>
      <c r="AL48" s="34">
        <f>$W$28/'Fixed data'!$C$7</f>
        <v>0</v>
      </c>
      <c r="AM48" s="34">
        <f>$W$28/'Fixed data'!$C$7</f>
        <v>0</v>
      </c>
      <c r="AN48" s="34">
        <f>$W$28/'Fixed data'!$C$7</f>
        <v>0</v>
      </c>
      <c r="AO48" s="34">
        <f>$W$28/'Fixed data'!$C$7</f>
        <v>0</v>
      </c>
      <c r="AP48" s="34">
        <f>$W$28/'Fixed data'!$C$7</f>
        <v>0</v>
      </c>
      <c r="AQ48" s="34">
        <f>$W$28/'Fixed data'!$C$7</f>
        <v>0</v>
      </c>
      <c r="AR48" s="34">
        <f>$W$28/'Fixed data'!$C$7</f>
        <v>0</v>
      </c>
      <c r="AS48" s="34">
        <f>$W$28/'Fixed data'!$C$7</f>
        <v>0</v>
      </c>
      <c r="AT48" s="34">
        <f>$W$28/'Fixed data'!$C$7</f>
        <v>0</v>
      </c>
      <c r="AU48" s="34">
        <f>$W$28/'Fixed data'!$C$7</f>
        <v>0</v>
      </c>
      <c r="AV48" s="34">
        <f>$W$28/'Fixed data'!$C$7</f>
        <v>0</v>
      </c>
      <c r="AW48" s="34">
        <f>$W$28/'Fixed data'!$C$7</f>
        <v>0</v>
      </c>
      <c r="AX48" s="34">
        <f>$W$28/'Fixed data'!$C$7</f>
        <v>0</v>
      </c>
      <c r="AY48" s="34">
        <f>$W$28/'Fixed data'!$C$7</f>
        <v>0</v>
      </c>
      <c r="AZ48" s="34">
        <f>$W$28/'Fixed data'!$C$7</f>
        <v>0</v>
      </c>
      <c r="BA48" s="34">
        <f>$W$28/'Fixed data'!$C$7</f>
        <v>0</v>
      </c>
      <c r="BB48" s="34">
        <f>$W$28/'Fixed data'!$C$7</f>
        <v>0</v>
      </c>
      <c r="BC48" s="34">
        <f>$W$28/'Fixed data'!$C$7</f>
        <v>0</v>
      </c>
      <c r="BD48" s="34">
        <f>$W$28/'Fixed data'!$C$7</f>
        <v>0</v>
      </c>
    </row>
    <row r="49" spans="1:56" ht="16.5" hidden="1" customHeight="1" outlineLevel="1" x14ac:dyDescent="0.35">
      <c r="A49" s="116"/>
      <c r="B49" s="9" t="s">
        <v>121</v>
      </c>
      <c r="C49" s="11" t="s">
        <v>143</v>
      </c>
      <c r="D49" s="9" t="s">
        <v>40</v>
      </c>
      <c r="F49" s="34"/>
      <c r="G49" s="34"/>
      <c r="H49" s="34"/>
      <c r="I49" s="34"/>
      <c r="J49" s="34"/>
      <c r="K49" s="34"/>
      <c r="L49" s="34"/>
      <c r="M49" s="34"/>
      <c r="N49" s="34"/>
      <c r="O49" s="34"/>
      <c r="P49" s="34"/>
      <c r="Q49" s="34"/>
      <c r="R49" s="34"/>
      <c r="S49" s="34"/>
      <c r="T49" s="34"/>
      <c r="U49" s="34"/>
      <c r="V49" s="34"/>
      <c r="W49" s="34"/>
      <c r="X49" s="34"/>
      <c r="Y49" s="34">
        <f>$X$28/'Fixed data'!$C$7</f>
        <v>0</v>
      </c>
      <c r="Z49" s="34">
        <f>$X$28/'Fixed data'!$C$7</f>
        <v>0</v>
      </c>
      <c r="AA49" s="34">
        <f>$X$28/'Fixed data'!$C$7</f>
        <v>0</v>
      </c>
      <c r="AB49" s="34">
        <f>$X$28/'Fixed data'!$C$7</f>
        <v>0</v>
      </c>
      <c r="AC49" s="34">
        <f>$X$28/'Fixed data'!$C$7</f>
        <v>0</v>
      </c>
      <c r="AD49" s="34">
        <f>$X$28/'Fixed data'!$C$7</f>
        <v>0</v>
      </c>
      <c r="AE49" s="34">
        <f>$X$28/'Fixed data'!$C$7</f>
        <v>0</v>
      </c>
      <c r="AF49" s="34">
        <f>$X$28/'Fixed data'!$C$7</f>
        <v>0</v>
      </c>
      <c r="AG49" s="34">
        <f>$X$28/'Fixed data'!$C$7</f>
        <v>0</v>
      </c>
      <c r="AH49" s="34">
        <f>$X$28/'Fixed data'!$C$7</f>
        <v>0</v>
      </c>
      <c r="AI49" s="34">
        <f>$X$28/'Fixed data'!$C$7</f>
        <v>0</v>
      </c>
      <c r="AJ49" s="34">
        <f>$X$28/'Fixed data'!$C$7</f>
        <v>0</v>
      </c>
      <c r="AK49" s="34">
        <f>$X$28/'Fixed data'!$C$7</f>
        <v>0</v>
      </c>
      <c r="AL49" s="34">
        <f>$X$28/'Fixed data'!$C$7</f>
        <v>0</v>
      </c>
      <c r="AM49" s="34">
        <f>$X$28/'Fixed data'!$C$7</f>
        <v>0</v>
      </c>
      <c r="AN49" s="34">
        <f>$X$28/'Fixed data'!$C$7</f>
        <v>0</v>
      </c>
      <c r="AO49" s="34">
        <f>$X$28/'Fixed data'!$C$7</f>
        <v>0</v>
      </c>
      <c r="AP49" s="34">
        <f>$X$28/'Fixed data'!$C$7</f>
        <v>0</v>
      </c>
      <c r="AQ49" s="34">
        <f>$X$28/'Fixed data'!$C$7</f>
        <v>0</v>
      </c>
      <c r="AR49" s="34">
        <f>$X$28/'Fixed data'!$C$7</f>
        <v>0</v>
      </c>
      <c r="AS49" s="34">
        <f>$X$28/'Fixed data'!$C$7</f>
        <v>0</v>
      </c>
      <c r="AT49" s="34">
        <f>$X$28/'Fixed data'!$C$7</f>
        <v>0</v>
      </c>
      <c r="AU49" s="34">
        <f>$X$28/'Fixed data'!$C$7</f>
        <v>0</v>
      </c>
      <c r="AV49" s="34">
        <f>$X$28/'Fixed data'!$C$7</f>
        <v>0</v>
      </c>
      <c r="AW49" s="34">
        <f>$X$28/'Fixed data'!$C$7</f>
        <v>0</v>
      </c>
      <c r="AX49" s="34">
        <f>$X$28/'Fixed data'!$C$7</f>
        <v>0</v>
      </c>
      <c r="AY49" s="34">
        <f>$X$28/'Fixed data'!$C$7</f>
        <v>0</v>
      </c>
      <c r="AZ49" s="34">
        <f>$X$28/'Fixed data'!$C$7</f>
        <v>0</v>
      </c>
      <c r="BA49" s="34">
        <f>$X$28/'Fixed data'!$C$7</f>
        <v>0</v>
      </c>
      <c r="BB49" s="34">
        <f>$X$28/'Fixed data'!$C$7</f>
        <v>0</v>
      </c>
      <c r="BC49" s="34">
        <f>$X$28/'Fixed data'!$C$7</f>
        <v>0</v>
      </c>
      <c r="BD49" s="34">
        <f>$X$28/'Fixed data'!$C$7</f>
        <v>0</v>
      </c>
    </row>
    <row r="50" spans="1:56" ht="16.5" hidden="1" customHeight="1" outlineLevel="1" x14ac:dyDescent="0.35">
      <c r="A50" s="116"/>
      <c r="B50" s="9" t="s">
        <v>122</v>
      </c>
      <c r="C50" s="11" t="s">
        <v>144</v>
      </c>
      <c r="D50" s="9" t="s">
        <v>40</v>
      </c>
      <c r="F50" s="34"/>
      <c r="G50" s="34"/>
      <c r="H50" s="34"/>
      <c r="I50" s="34"/>
      <c r="J50" s="34"/>
      <c r="K50" s="34"/>
      <c r="L50" s="34"/>
      <c r="M50" s="34"/>
      <c r="N50" s="34"/>
      <c r="O50" s="34"/>
      <c r="P50" s="34"/>
      <c r="Q50" s="34"/>
      <c r="R50" s="34"/>
      <c r="S50" s="34"/>
      <c r="T50" s="34"/>
      <c r="U50" s="34"/>
      <c r="V50" s="34"/>
      <c r="W50" s="34"/>
      <c r="X50" s="34"/>
      <c r="Y50" s="34"/>
      <c r="Z50" s="34">
        <f>$Y$28/'Fixed data'!$C$7</f>
        <v>0</v>
      </c>
      <c r="AA50" s="34">
        <f>$Y$28/'Fixed data'!$C$7</f>
        <v>0</v>
      </c>
      <c r="AB50" s="34">
        <f>$Y$28/'Fixed data'!$C$7</f>
        <v>0</v>
      </c>
      <c r="AC50" s="34">
        <f>$Y$28/'Fixed data'!$C$7</f>
        <v>0</v>
      </c>
      <c r="AD50" s="34">
        <f>$Y$28/'Fixed data'!$C$7</f>
        <v>0</v>
      </c>
      <c r="AE50" s="34">
        <f>$Y$28/'Fixed data'!$C$7</f>
        <v>0</v>
      </c>
      <c r="AF50" s="34">
        <f>$Y$28/'Fixed data'!$C$7</f>
        <v>0</v>
      </c>
      <c r="AG50" s="34">
        <f>$Y$28/'Fixed data'!$C$7</f>
        <v>0</v>
      </c>
      <c r="AH50" s="34">
        <f>$Y$28/'Fixed data'!$C$7</f>
        <v>0</v>
      </c>
      <c r="AI50" s="34">
        <f>$Y$28/'Fixed data'!$C$7</f>
        <v>0</v>
      </c>
      <c r="AJ50" s="34">
        <f>$Y$28/'Fixed data'!$C$7</f>
        <v>0</v>
      </c>
      <c r="AK50" s="34">
        <f>$Y$28/'Fixed data'!$C$7</f>
        <v>0</v>
      </c>
      <c r="AL50" s="34">
        <f>$Y$28/'Fixed data'!$C$7</f>
        <v>0</v>
      </c>
      <c r="AM50" s="34">
        <f>$Y$28/'Fixed data'!$C$7</f>
        <v>0</v>
      </c>
      <c r="AN50" s="34">
        <f>$Y$28/'Fixed data'!$C$7</f>
        <v>0</v>
      </c>
      <c r="AO50" s="34">
        <f>$Y$28/'Fixed data'!$C$7</f>
        <v>0</v>
      </c>
      <c r="AP50" s="34">
        <f>$Y$28/'Fixed data'!$C$7</f>
        <v>0</v>
      </c>
      <c r="AQ50" s="34">
        <f>$Y$28/'Fixed data'!$C$7</f>
        <v>0</v>
      </c>
      <c r="AR50" s="34">
        <f>$Y$28/'Fixed data'!$C$7</f>
        <v>0</v>
      </c>
      <c r="AS50" s="34">
        <f>$Y$28/'Fixed data'!$C$7</f>
        <v>0</v>
      </c>
      <c r="AT50" s="34">
        <f>$Y$28/'Fixed data'!$C$7</f>
        <v>0</v>
      </c>
      <c r="AU50" s="34">
        <f>$Y$28/'Fixed data'!$C$7</f>
        <v>0</v>
      </c>
      <c r="AV50" s="34">
        <f>$Y$28/'Fixed data'!$C$7</f>
        <v>0</v>
      </c>
      <c r="AW50" s="34">
        <f>$Y$28/'Fixed data'!$C$7</f>
        <v>0</v>
      </c>
      <c r="AX50" s="34">
        <f>$Y$28/'Fixed data'!$C$7</f>
        <v>0</v>
      </c>
      <c r="AY50" s="34">
        <f>$Y$28/'Fixed data'!$C$7</f>
        <v>0</v>
      </c>
      <c r="AZ50" s="34">
        <f>$Y$28/'Fixed data'!$C$7</f>
        <v>0</v>
      </c>
      <c r="BA50" s="34">
        <f>$Y$28/'Fixed data'!$C$7</f>
        <v>0</v>
      </c>
      <c r="BB50" s="34">
        <f>$Y$28/'Fixed data'!$C$7</f>
        <v>0</v>
      </c>
      <c r="BC50" s="34">
        <f>$Y$28/'Fixed data'!$C$7</f>
        <v>0</v>
      </c>
      <c r="BD50" s="34">
        <f>$Y$28/'Fixed data'!$C$7</f>
        <v>0</v>
      </c>
    </row>
    <row r="51" spans="1:56" ht="16.5" hidden="1" customHeight="1" outlineLevel="1" x14ac:dyDescent="0.35">
      <c r="A51" s="116"/>
      <c r="B51" s="9" t="s">
        <v>123</v>
      </c>
      <c r="C51" s="11" t="s">
        <v>145</v>
      </c>
      <c r="D51" s="9" t="s">
        <v>40</v>
      </c>
      <c r="F51" s="34"/>
      <c r="G51" s="34"/>
      <c r="H51" s="34"/>
      <c r="I51" s="34"/>
      <c r="J51" s="34"/>
      <c r="K51" s="34"/>
      <c r="L51" s="34"/>
      <c r="M51" s="34"/>
      <c r="N51" s="34"/>
      <c r="O51" s="34"/>
      <c r="P51" s="34"/>
      <c r="Q51" s="34"/>
      <c r="R51" s="34"/>
      <c r="S51" s="34"/>
      <c r="T51" s="34"/>
      <c r="U51" s="34"/>
      <c r="V51" s="34"/>
      <c r="W51" s="34"/>
      <c r="X51" s="34"/>
      <c r="Y51" s="34"/>
      <c r="Z51" s="34"/>
      <c r="AA51" s="34">
        <f>$Z$28/'Fixed data'!$C$7</f>
        <v>0</v>
      </c>
      <c r="AB51" s="34">
        <f>$Z$28/'Fixed data'!$C$7</f>
        <v>0</v>
      </c>
      <c r="AC51" s="34">
        <f>$Z$28/'Fixed data'!$C$7</f>
        <v>0</v>
      </c>
      <c r="AD51" s="34">
        <f>$Z$28/'Fixed data'!$C$7</f>
        <v>0</v>
      </c>
      <c r="AE51" s="34">
        <f>$Z$28/'Fixed data'!$C$7</f>
        <v>0</v>
      </c>
      <c r="AF51" s="34">
        <f>$Z$28/'Fixed data'!$C$7</f>
        <v>0</v>
      </c>
      <c r="AG51" s="34">
        <f>$Z$28/'Fixed data'!$C$7</f>
        <v>0</v>
      </c>
      <c r="AH51" s="34">
        <f>$Z$28/'Fixed data'!$C$7</f>
        <v>0</v>
      </c>
      <c r="AI51" s="34">
        <f>$Z$28/'Fixed data'!$C$7</f>
        <v>0</v>
      </c>
      <c r="AJ51" s="34">
        <f>$Z$28/'Fixed data'!$C$7</f>
        <v>0</v>
      </c>
      <c r="AK51" s="34">
        <f>$Z$28/'Fixed data'!$C$7</f>
        <v>0</v>
      </c>
      <c r="AL51" s="34">
        <f>$Z$28/'Fixed data'!$C$7</f>
        <v>0</v>
      </c>
      <c r="AM51" s="34">
        <f>$Z$28/'Fixed data'!$C$7</f>
        <v>0</v>
      </c>
      <c r="AN51" s="34">
        <f>$Z$28/'Fixed data'!$C$7</f>
        <v>0</v>
      </c>
      <c r="AO51" s="34">
        <f>$Z$28/'Fixed data'!$C$7</f>
        <v>0</v>
      </c>
      <c r="AP51" s="34">
        <f>$Z$28/'Fixed data'!$C$7</f>
        <v>0</v>
      </c>
      <c r="AQ51" s="34">
        <f>$Z$28/'Fixed data'!$C$7</f>
        <v>0</v>
      </c>
      <c r="AR51" s="34">
        <f>$Z$28/'Fixed data'!$C$7</f>
        <v>0</v>
      </c>
      <c r="AS51" s="34">
        <f>$Z$28/'Fixed data'!$C$7</f>
        <v>0</v>
      </c>
      <c r="AT51" s="34">
        <f>$Z$28/'Fixed data'!$C$7</f>
        <v>0</v>
      </c>
      <c r="AU51" s="34">
        <f>$Z$28/'Fixed data'!$C$7</f>
        <v>0</v>
      </c>
      <c r="AV51" s="34">
        <f>$Z$28/'Fixed data'!$C$7</f>
        <v>0</v>
      </c>
      <c r="AW51" s="34">
        <f>$Z$28/'Fixed data'!$C$7</f>
        <v>0</v>
      </c>
      <c r="AX51" s="34">
        <f>$Z$28/'Fixed data'!$C$7</f>
        <v>0</v>
      </c>
      <c r="AY51" s="34">
        <f>$Z$28/'Fixed data'!$C$7</f>
        <v>0</v>
      </c>
      <c r="AZ51" s="34">
        <f>$Z$28/'Fixed data'!$C$7</f>
        <v>0</v>
      </c>
      <c r="BA51" s="34">
        <f>$Z$28/'Fixed data'!$C$7</f>
        <v>0</v>
      </c>
      <c r="BB51" s="34">
        <f>$Z$28/'Fixed data'!$C$7</f>
        <v>0</v>
      </c>
      <c r="BC51" s="34">
        <f>$Z$28/'Fixed data'!$C$7</f>
        <v>0</v>
      </c>
      <c r="BD51" s="34">
        <f>$Z$28/'Fixed data'!$C$7</f>
        <v>0</v>
      </c>
    </row>
    <row r="52" spans="1:56" ht="16.5" hidden="1" customHeight="1" outlineLevel="1" x14ac:dyDescent="0.35">
      <c r="A52" s="116"/>
      <c r="B52" s="9" t="s">
        <v>124</v>
      </c>
      <c r="C52" s="11" t="s">
        <v>146</v>
      </c>
      <c r="D52" s="9" t="s">
        <v>40</v>
      </c>
      <c r="F52" s="34"/>
      <c r="G52" s="34"/>
      <c r="H52" s="34"/>
      <c r="I52" s="34"/>
      <c r="J52" s="34"/>
      <c r="K52" s="34"/>
      <c r="L52" s="34"/>
      <c r="M52" s="34"/>
      <c r="N52" s="34"/>
      <c r="O52" s="34"/>
      <c r="P52" s="34"/>
      <c r="Q52" s="34"/>
      <c r="R52" s="34"/>
      <c r="S52" s="34"/>
      <c r="T52" s="34"/>
      <c r="U52" s="34"/>
      <c r="V52" s="34"/>
      <c r="W52" s="34"/>
      <c r="X52" s="34"/>
      <c r="Y52" s="34"/>
      <c r="Z52" s="34"/>
      <c r="AA52" s="34"/>
      <c r="AB52" s="34">
        <f>$AA$28/'Fixed data'!$C$7</f>
        <v>0</v>
      </c>
      <c r="AC52" s="34">
        <f>$AA$28/'Fixed data'!$C$7</f>
        <v>0</v>
      </c>
      <c r="AD52" s="34">
        <f>$AA$28/'Fixed data'!$C$7</f>
        <v>0</v>
      </c>
      <c r="AE52" s="34">
        <f>$AA$28/'Fixed data'!$C$7</f>
        <v>0</v>
      </c>
      <c r="AF52" s="34">
        <f>$AA$28/'Fixed data'!$C$7</f>
        <v>0</v>
      </c>
      <c r="AG52" s="34">
        <f>$AA$28/'Fixed data'!$C$7</f>
        <v>0</v>
      </c>
      <c r="AH52" s="34">
        <f>$AA$28/'Fixed data'!$C$7</f>
        <v>0</v>
      </c>
      <c r="AI52" s="34">
        <f>$AA$28/'Fixed data'!$C$7</f>
        <v>0</v>
      </c>
      <c r="AJ52" s="34">
        <f>$AA$28/'Fixed data'!$C$7</f>
        <v>0</v>
      </c>
      <c r="AK52" s="34">
        <f>$AA$28/'Fixed data'!$C$7</f>
        <v>0</v>
      </c>
      <c r="AL52" s="34">
        <f>$AA$28/'Fixed data'!$C$7</f>
        <v>0</v>
      </c>
      <c r="AM52" s="34">
        <f>$AA$28/'Fixed data'!$C$7</f>
        <v>0</v>
      </c>
      <c r="AN52" s="34">
        <f>$AA$28/'Fixed data'!$C$7</f>
        <v>0</v>
      </c>
      <c r="AO52" s="34">
        <f>$AA$28/'Fixed data'!$C$7</f>
        <v>0</v>
      </c>
      <c r="AP52" s="34">
        <f>$AA$28/'Fixed data'!$C$7</f>
        <v>0</v>
      </c>
      <c r="AQ52" s="34">
        <f>$AA$28/'Fixed data'!$C$7</f>
        <v>0</v>
      </c>
      <c r="AR52" s="34">
        <f>$AA$28/'Fixed data'!$C$7</f>
        <v>0</v>
      </c>
      <c r="AS52" s="34">
        <f>$AA$28/'Fixed data'!$C$7</f>
        <v>0</v>
      </c>
      <c r="AT52" s="34">
        <f>$AA$28/'Fixed data'!$C$7</f>
        <v>0</v>
      </c>
      <c r="AU52" s="34">
        <f>$AA$28/'Fixed data'!$C$7</f>
        <v>0</v>
      </c>
      <c r="AV52" s="34">
        <f>$AA$28/'Fixed data'!$C$7</f>
        <v>0</v>
      </c>
      <c r="AW52" s="34">
        <f>$AA$28/'Fixed data'!$C$7</f>
        <v>0</v>
      </c>
      <c r="AX52" s="34">
        <f>$AA$28/'Fixed data'!$C$7</f>
        <v>0</v>
      </c>
      <c r="AY52" s="34">
        <f>$AA$28/'Fixed data'!$C$7</f>
        <v>0</v>
      </c>
      <c r="AZ52" s="34">
        <f>$AA$28/'Fixed data'!$C$7</f>
        <v>0</v>
      </c>
      <c r="BA52" s="34">
        <f>$AA$28/'Fixed data'!$C$7</f>
        <v>0</v>
      </c>
      <c r="BB52" s="34">
        <f>$AA$28/'Fixed data'!$C$7</f>
        <v>0</v>
      </c>
      <c r="BC52" s="34">
        <f>$AA$28/'Fixed data'!$C$7</f>
        <v>0</v>
      </c>
      <c r="BD52" s="34">
        <f>$AA$28/'Fixed data'!$C$7</f>
        <v>0</v>
      </c>
    </row>
    <row r="53" spans="1:56" ht="16.5" hidden="1" customHeight="1" outlineLevel="1" x14ac:dyDescent="0.35">
      <c r="A53" s="116"/>
      <c r="B53" s="9" t="s">
        <v>125</v>
      </c>
      <c r="C53" s="11" t="s">
        <v>147</v>
      </c>
      <c r="D53" s="9" t="s">
        <v>40</v>
      </c>
      <c r="F53" s="34"/>
      <c r="G53" s="34"/>
      <c r="H53" s="34"/>
      <c r="I53" s="34"/>
      <c r="J53" s="34"/>
      <c r="K53" s="34"/>
      <c r="L53" s="34"/>
      <c r="M53" s="34"/>
      <c r="N53" s="34"/>
      <c r="O53" s="34"/>
      <c r="P53" s="34"/>
      <c r="Q53" s="34"/>
      <c r="R53" s="34"/>
      <c r="S53" s="34"/>
      <c r="T53" s="34"/>
      <c r="U53" s="34"/>
      <c r="V53" s="34"/>
      <c r="W53" s="34"/>
      <c r="X53" s="34"/>
      <c r="Y53" s="34"/>
      <c r="Z53" s="34"/>
      <c r="AA53" s="34"/>
      <c r="AB53" s="34"/>
      <c r="AC53" s="34">
        <f>$AB$28/'Fixed data'!$C$7</f>
        <v>0</v>
      </c>
      <c r="AD53" s="34">
        <f>$AB$28/'Fixed data'!$C$7</f>
        <v>0</v>
      </c>
      <c r="AE53" s="34">
        <f>$AB$28/'Fixed data'!$C$7</f>
        <v>0</v>
      </c>
      <c r="AF53" s="34">
        <f>$AB$28/'Fixed data'!$C$7</f>
        <v>0</v>
      </c>
      <c r="AG53" s="34">
        <f>$AB$28/'Fixed data'!$C$7</f>
        <v>0</v>
      </c>
      <c r="AH53" s="34">
        <f>$AB$28/'Fixed data'!$C$7</f>
        <v>0</v>
      </c>
      <c r="AI53" s="34">
        <f>$AB$28/'Fixed data'!$C$7</f>
        <v>0</v>
      </c>
      <c r="AJ53" s="34">
        <f>$AB$28/'Fixed data'!$C$7</f>
        <v>0</v>
      </c>
      <c r="AK53" s="34">
        <f>$AB$28/'Fixed data'!$C$7</f>
        <v>0</v>
      </c>
      <c r="AL53" s="34">
        <f>$AB$28/'Fixed data'!$C$7</f>
        <v>0</v>
      </c>
      <c r="AM53" s="34">
        <f>$AB$28/'Fixed data'!$C$7</f>
        <v>0</v>
      </c>
      <c r="AN53" s="34">
        <f>$AB$28/'Fixed data'!$C$7</f>
        <v>0</v>
      </c>
      <c r="AO53" s="34">
        <f>$AB$28/'Fixed data'!$C$7</f>
        <v>0</v>
      </c>
      <c r="AP53" s="34">
        <f>$AB$28/'Fixed data'!$C$7</f>
        <v>0</v>
      </c>
      <c r="AQ53" s="34">
        <f>$AB$28/'Fixed data'!$C$7</f>
        <v>0</v>
      </c>
      <c r="AR53" s="34">
        <f>$AB$28/'Fixed data'!$C$7</f>
        <v>0</v>
      </c>
      <c r="AS53" s="34">
        <f>$AB$28/'Fixed data'!$C$7</f>
        <v>0</v>
      </c>
      <c r="AT53" s="34">
        <f>$AB$28/'Fixed data'!$C$7</f>
        <v>0</v>
      </c>
      <c r="AU53" s="34">
        <f>$AB$28/'Fixed data'!$C$7</f>
        <v>0</v>
      </c>
      <c r="AV53" s="34">
        <f>$AB$28/'Fixed data'!$C$7</f>
        <v>0</v>
      </c>
      <c r="AW53" s="34">
        <f>$AB$28/'Fixed data'!$C$7</f>
        <v>0</v>
      </c>
      <c r="AX53" s="34">
        <f>$AB$28/'Fixed data'!$C$7</f>
        <v>0</v>
      </c>
      <c r="AY53" s="34">
        <f>$AB$28/'Fixed data'!$C$7</f>
        <v>0</v>
      </c>
      <c r="AZ53" s="34">
        <f>$AB$28/'Fixed data'!$C$7</f>
        <v>0</v>
      </c>
      <c r="BA53" s="34">
        <f>$AB$28/'Fixed data'!$C$7</f>
        <v>0</v>
      </c>
      <c r="BB53" s="34">
        <f>$AB$28/'Fixed data'!$C$7</f>
        <v>0</v>
      </c>
      <c r="BC53" s="34">
        <f>$AB$28/'Fixed data'!$C$7</f>
        <v>0</v>
      </c>
      <c r="BD53" s="34">
        <f>$AB$28/'Fixed data'!$C$7</f>
        <v>0</v>
      </c>
    </row>
    <row r="54" spans="1:56" ht="16.5" hidden="1" customHeight="1" outlineLevel="1" x14ac:dyDescent="0.35">
      <c r="A54" s="116"/>
      <c r="B54" s="9" t="s">
        <v>126</v>
      </c>
      <c r="C54" s="11" t="s">
        <v>148</v>
      </c>
      <c r="D54" s="9" t="s">
        <v>40</v>
      </c>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f>$AC$28/'Fixed data'!$C$7</f>
        <v>0</v>
      </c>
      <c r="AE54" s="34">
        <f>$AC$28/'Fixed data'!$C$7</f>
        <v>0</v>
      </c>
      <c r="AF54" s="34">
        <f>$AC$28/'Fixed data'!$C$7</f>
        <v>0</v>
      </c>
      <c r="AG54" s="34">
        <f>$AC$28/'Fixed data'!$C$7</f>
        <v>0</v>
      </c>
      <c r="AH54" s="34">
        <f>$AC$28/'Fixed data'!$C$7</f>
        <v>0</v>
      </c>
      <c r="AI54" s="34">
        <f>$AC$28/'Fixed data'!$C$7</f>
        <v>0</v>
      </c>
      <c r="AJ54" s="34">
        <f>$AC$28/'Fixed data'!$C$7</f>
        <v>0</v>
      </c>
      <c r="AK54" s="34">
        <f>$AC$28/'Fixed data'!$C$7</f>
        <v>0</v>
      </c>
      <c r="AL54" s="34">
        <f>$AC$28/'Fixed data'!$C$7</f>
        <v>0</v>
      </c>
      <c r="AM54" s="34">
        <f>$AC$28/'Fixed data'!$C$7</f>
        <v>0</v>
      </c>
      <c r="AN54" s="34">
        <f>$AC$28/'Fixed data'!$C$7</f>
        <v>0</v>
      </c>
      <c r="AO54" s="34">
        <f>$AC$28/'Fixed data'!$C$7</f>
        <v>0</v>
      </c>
      <c r="AP54" s="34">
        <f>$AC$28/'Fixed data'!$C$7</f>
        <v>0</v>
      </c>
      <c r="AQ54" s="34">
        <f>$AC$28/'Fixed data'!$C$7</f>
        <v>0</v>
      </c>
      <c r="AR54" s="34">
        <f>$AC$28/'Fixed data'!$C$7</f>
        <v>0</v>
      </c>
      <c r="AS54" s="34">
        <f>$AC$28/'Fixed data'!$C$7</f>
        <v>0</v>
      </c>
      <c r="AT54" s="34">
        <f>$AC$28/'Fixed data'!$C$7</f>
        <v>0</v>
      </c>
      <c r="AU54" s="34">
        <f>$AC$28/'Fixed data'!$C$7</f>
        <v>0</v>
      </c>
      <c r="AV54" s="34">
        <f>$AC$28/'Fixed data'!$C$7</f>
        <v>0</v>
      </c>
      <c r="AW54" s="34">
        <f>$AC$28/'Fixed data'!$C$7</f>
        <v>0</v>
      </c>
      <c r="AX54" s="34">
        <f>$AC$28/'Fixed data'!$C$7</f>
        <v>0</v>
      </c>
      <c r="AY54" s="34">
        <f>$AC$28/'Fixed data'!$C$7</f>
        <v>0</v>
      </c>
      <c r="AZ54" s="34">
        <f>$AC$28/'Fixed data'!$C$7</f>
        <v>0</v>
      </c>
      <c r="BA54" s="34">
        <f>$AC$28/'Fixed data'!$C$7</f>
        <v>0</v>
      </c>
      <c r="BB54" s="34">
        <f>$AC$28/'Fixed data'!$C$7</f>
        <v>0</v>
      </c>
      <c r="BC54" s="34">
        <f>$AC$28/'Fixed data'!$C$7</f>
        <v>0</v>
      </c>
      <c r="BD54" s="34">
        <f>$AC$28/'Fixed data'!$C$7</f>
        <v>0</v>
      </c>
    </row>
    <row r="55" spans="1:56" ht="16.5" hidden="1" customHeight="1" outlineLevel="1" x14ac:dyDescent="0.35">
      <c r="A55" s="116"/>
      <c r="B55" s="9" t="s">
        <v>127</v>
      </c>
      <c r="C55" s="11" t="s">
        <v>149</v>
      </c>
      <c r="D55" s="9" t="s">
        <v>40</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f>$AD$28/'Fixed data'!$C$7</f>
        <v>0</v>
      </c>
      <c r="AF55" s="34">
        <f>$AD$28/'Fixed data'!$C$7</f>
        <v>0</v>
      </c>
      <c r="AG55" s="34">
        <f>$AD$28/'Fixed data'!$C$7</f>
        <v>0</v>
      </c>
      <c r="AH55" s="34">
        <f>$AD$28/'Fixed data'!$C$7</f>
        <v>0</v>
      </c>
      <c r="AI55" s="34">
        <f>$AD$28/'Fixed data'!$C$7</f>
        <v>0</v>
      </c>
      <c r="AJ55" s="34">
        <f>$AD$28/'Fixed data'!$C$7</f>
        <v>0</v>
      </c>
      <c r="AK55" s="34">
        <f>$AD$28/'Fixed data'!$C$7</f>
        <v>0</v>
      </c>
      <c r="AL55" s="34">
        <f>$AD$28/'Fixed data'!$C$7</f>
        <v>0</v>
      </c>
      <c r="AM55" s="34">
        <f>$AD$28/'Fixed data'!$C$7</f>
        <v>0</v>
      </c>
      <c r="AN55" s="34">
        <f>$AD$28/'Fixed data'!$C$7</f>
        <v>0</v>
      </c>
      <c r="AO55" s="34">
        <f>$AD$28/'Fixed data'!$C$7</f>
        <v>0</v>
      </c>
      <c r="AP55" s="34">
        <f>$AD$28/'Fixed data'!$C$7</f>
        <v>0</v>
      </c>
      <c r="AQ55" s="34">
        <f>$AD$28/'Fixed data'!$C$7</f>
        <v>0</v>
      </c>
      <c r="AR55" s="34">
        <f>$AD$28/'Fixed data'!$C$7</f>
        <v>0</v>
      </c>
      <c r="AS55" s="34">
        <f>$AD$28/'Fixed data'!$C$7</f>
        <v>0</v>
      </c>
      <c r="AT55" s="34">
        <f>$AD$28/'Fixed data'!$C$7</f>
        <v>0</v>
      </c>
      <c r="AU55" s="34">
        <f>$AD$28/'Fixed data'!$C$7</f>
        <v>0</v>
      </c>
      <c r="AV55" s="34">
        <f>$AD$28/'Fixed data'!$C$7</f>
        <v>0</v>
      </c>
      <c r="AW55" s="34">
        <f>$AD$28/'Fixed data'!$C$7</f>
        <v>0</v>
      </c>
      <c r="AX55" s="34">
        <f>$AD$28/'Fixed data'!$C$7</f>
        <v>0</v>
      </c>
      <c r="AY55" s="34">
        <f>$AD$28/'Fixed data'!$C$7</f>
        <v>0</v>
      </c>
      <c r="AZ55" s="34">
        <f>$AD$28/'Fixed data'!$C$7</f>
        <v>0</v>
      </c>
      <c r="BA55" s="34">
        <f>$AD$28/'Fixed data'!$C$7</f>
        <v>0</v>
      </c>
      <c r="BB55" s="34">
        <f>$AD$28/'Fixed data'!$C$7</f>
        <v>0</v>
      </c>
      <c r="BC55" s="34">
        <f>$AD$28/'Fixed data'!$C$7</f>
        <v>0</v>
      </c>
      <c r="BD55" s="34">
        <f>$AD$28/'Fixed data'!$C$7</f>
        <v>0</v>
      </c>
    </row>
    <row r="56" spans="1:56" ht="16.5" hidden="1" customHeight="1" outlineLevel="1" x14ac:dyDescent="0.35">
      <c r="A56" s="116"/>
      <c r="B56" s="9" t="s">
        <v>128</v>
      </c>
      <c r="C56" s="11" t="s">
        <v>150</v>
      </c>
      <c r="D56" s="9" t="s">
        <v>40</v>
      </c>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f>$AE$28/'Fixed data'!$C$7</f>
        <v>0</v>
      </c>
      <c r="AG56" s="34">
        <f>$AE$28/'Fixed data'!$C$7</f>
        <v>0</v>
      </c>
      <c r="AH56" s="34">
        <f>$AE$28/'Fixed data'!$C$7</f>
        <v>0</v>
      </c>
      <c r="AI56" s="34">
        <f>$AE$28/'Fixed data'!$C$7</f>
        <v>0</v>
      </c>
      <c r="AJ56" s="34">
        <f>$AE$28/'Fixed data'!$C$7</f>
        <v>0</v>
      </c>
      <c r="AK56" s="34">
        <f>$AE$28/'Fixed data'!$C$7</f>
        <v>0</v>
      </c>
      <c r="AL56" s="34">
        <f>$AE$28/'Fixed data'!$C$7</f>
        <v>0</v>
      </c>
      <c r="AM56" s="34">
        <f>$AE$28/'Fixed data'!$C$7</f>
        <v>0</v>
      </c>
      <c r="AN56" s="34">
        <f>$AE$28/'Fixed data'!$C$7</f>
        <v>0</v>
      </c>
      <c r="AO56" s="34">
        <f>$AE$28/'Fixed data'!$C$7</f>
        <v>0</v>
      </c>
      <c r="AP56" s="34">
        <f>$AE$28/'Fixed data'!$C$7</f>
        <v>0</v>
      </c>
      <c r="AQ56" s="34">
        <f>$AE$28/'Fixed data'!$C$7</f>
        <v>0</v>
      </c>
      <c r="AR56" s="34">
        <f>$AE$28/'Fixed data'!$C$7</f>
        <v>0</v>
      </c>
      <c r="AS56" s="34">
        <f>$AE$28/'Fixed data'!$C$7</f>
        <v>0</v>
      </c>
      <c r="AT56" s="34">
        <f>$AE$28/'Fixed data'!$C$7</f>
        <v>0</v>
      </c>
      <c r="AU56" s="34">
        <f>$AE$28/'Fixed data'!$C$7</f>
        <v>0</v>
      </c>
      <c r="AV56" s="34">
        <f>$AE$28/'Fixed data'!$C$7</f>
        <v>0</v>
      </c>
      <c r="AW56" s="34">
        <f>$AE$28/'Fixed data'!$C$7</f>
        <v>0</v>
      </c>
      <c r="AX56" s="34">
        <f>$AE$28/'Fixed data'!$C$7</f>
        <v>0</v>
      </c>
      <c r="AY56" s="34">
        <f>$AE$28/'Fixed data'!$C$7</f>
        <v>0</v>
      </c>
      <c r="AZ56" s="34">
        <f>$AE$28/'Fixed data'!$C$7</f>
        <v>0</v>
      </c>
      <c r="BA56" s="34">
        <f>$AE$28/'Fixed data'!$C$7</f>
        <v>0</v>
      </c>
      <c r="BB56" s="34">
        <f>$AE$28/'Fixed data'!$C$7</f>
        <v>0</v>
      </c>
      <c r="BC56" s="34">
        <f>$AE$28/'Fixed data'!$C$7</f>
        <v>0</v>
      </c>
      <c r="BD56" s="34">
        <f>$AE$28/'Fixed data'!$C$7</f>
        <v>0</v>
      </c>
    </row>
    <row r="57" spans="1:56" ht="16.5" hidden="1" customHeight="1" outlineLevel="1" x14ac:dyDescent="0.35">
      <c r="A57" s="116"/>
      <c r="B57" s="9" t="s">
        <v>129</v>
      </c>
      <c r="C57" s="11" t="s">
        <v>151</v>
      </c>
      <c r="D57" s="9" t="s">
        <v>40</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f>$AF$28/'Fixed data'!$C$7</f>
        <v>0</v>
      </c>
      <c r="AH57" s="34">
        <f>$AF$28/'Fixed data'!$C$7</f>
        <v>0</v>
      </c>
      <c r="AI57" s="34">
        <f>$AF$28/'Fixed data'!$C$7</f>
        <v>0</v>
      </c>
      <c r="AJ57" s="34">
        <f>$AF$28/'Fixed data'!$C$7</f>
        <v>0</v>
      </c>
      <c r="AK57" s="34">
        <f>$AF$28/'Fixed data'!$C$7</f>
        <v>0</v>
      </c>
      <c r="AL57" s="34">
        <f>$AF$28/'Fixed data'!$C$7</f>
        <v>0</v>
      </c>
      <c r="AM57" s="34">
        <f>$AF$28/'Fixed data'!$C$7</f>
        <v>0</v>
      </c>
      <c r="AN57" s="34">
        <f>$AF$28/'Fixed data'!$C$7</f>
        <v>0</v>
      </c>
      <c r="AO57" s="34">
        <f>$AF$28/'Fixed data'!$C$7</f>
        <v>0</v>
      </c>
      <c r="AP57" s="34">
        <f>$AF$28/'Fixed data'!$C$7</f>
        <v>0</v>
      </c>
      <c r="AQ57" s="34">
        <f>$AF$28/'Fixed data'!$C$7</f>
        <v>0</v>
      </c>
      <c r="AR57" s="34">
        <f>$AF$28/'Fixed data'!$C$7</f>
        <v>0</v>
      </c>
      <c r="AS57" s="34">
        <f>$AF$28/'Fixed data'!$C$7</f>
        <v>0</v>
      </c>
      <c r="AT57" s="34">
        <f>$AF$28/'Fixed data'!$C$7</f>
        <v>0</v>
      </c>
      <c r="AU57" s="34">
        <f>$AF$28/'Fixed data'!$C$7</f>
        <v>0</v>
      </c>
      <c r="AV57" s="34">
        <f>$AF$28/'Fixed data'!$C$7</f>
        <v>0</v>
      </c>
      <c r="AW57" s="34">
        <f>$AF$28/'Fixed data'!$C$7</f>
        <v>0</v>
      </c>
      <c r="AX57" s="34">
        <f>$AF$28/'Fixed data'!$C$7</f>
        <v>0</v>
      </c>
      <c r="AY57" s="34">
        <f>$AF$28/'Fixed data'!$C$7</f>
        <v>0</v>
      </c>
      <c r="AZ57" s="34">
        <f>$AF$28/'Fixed data'!$C$7</f>
        <v>0</v>
      </c>
      <c r="BA57" s="34">
        <f>$AF$28/'Fixed data'!$C$7</f>
        <v>0</v>
      </c>
      <c r="BB57" s="34">
        <f>$AF$28/'Fixed data'!$C$7</f>
        <v>0</v>
      </c>
      <c r="BC57" s="34">
        <f>$AF$28/'Fixed data'!$C$7</f>
        <v>0</v>
      </c>
      <c r="BD57" s="34">
        <f>$AF$28/'Fixed data'!$C$7</f>
        <v>0</v>
      </c>
    </row>
    <row r="58" spans="1:56" ht="16.5" hidden="1" customHeight="1" outlineLevel="1" x14ac:dyDescent="0.35">
      <c r="A58" s="116"/>
      <c r="B58" s="9" t="s">
        <v>130</v>
      </c>
      <c r="C58" s="11" t="s">
        <v>152</v>
      </c>
      <c r="D58" s="9" t="s">
        <v>40</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f>$AG$28/'Fixed data'!$C$7</f>
        <v>0</v>
      </c>
      <c r="AI58" s="34">
        <f>$AG$28/'Fixed data'!$C$7</f>
        <v>0</v>
      </c>
      <c r="AJ58" s="34">
        <f>$AG$28/'Fixed data'!$C$7</f>
        <v>0</v>
      </c>
      <c r="AK58" s="34">
        <f>$AG$28/'Fixed data'!$C$7</f>
        <v>0</v>
      </c>
      <c r="AL58" s="34">
        <f>$AG$28/'Fixed data'!$C$7</f>
        <v>0</v>
      </c>
      <c r="AM58" s="34">
        <f>$AG$28/'Fixed data'!$C$7</f>
        <v>0</v>
      </c>
      <c r="AN58" s="34">
        <f>$AG$28/'Fixed data'!$C$7</f>
        <v>0</v>
      </c>
      <c r="AO58" s="34">
        <f>$AG$28/'Fixed data'!$C$7</f>
        <v>0</v>
      </c>
      <c r="AP58" s="34">
        <f>$AG$28/'Fixed data'!$C$7</f>
        <v>0</v>
      </c>
      <c r="AQ58" s="34">
        <f>$AG$28/'Fixed data'!$C$7</f>
        <v>0</v>
      </c>
      <c r="AR58" s="34">
        <f>$AG$28/'Fixed data'!$C$7</f>
        <v>0</v>
      </c>
      <c r="AS58" s="34">
        <f>$AG$28/'Fixed data'!$C$7</f>
        <v>0</v>
      </c>
      <c r="AT58" s="34">
        <f>$AG$28/'Fixed data'!$C$7</f>
        <v>0</v>
      </c>
      <c r="AU58" s="34">
        <f>$AG$28/'Fixed data'!$C$7</f>
        <v>0</v>
      </c>
      <c r="AV58" s="34">
        <f>$AG$28/'Fixed data'!$C$7</f>
        <v>0</v>
      </c>
      <c r="AW58" s="34">
        <f>$AG$28/'Fixed data'!$C$7</f>
        <v>0</v>
      </c>
      <c r="AX58" s="34">
        <f>$AG$28/'Fixed data'!$C$7</f>
        <v>0</v>
      </c>
      <c r="AY58" s="34">
        <f>$AG$28/'Fixed data'!$C$7</f>
        <v>0</v>
      </c>
      <c r="AZ58" s="34">
        <f>$AG$28/'Fixed data'!$C$7</f>
        <v>0</v>
      </c>
      <c r="BA58" s="34">
        <f>$AG$28/'Fixed data'!$C$7</f>
        <v>0</v>
      </c>
      <c r="BB58" s="34">
        <f>$AG$28/'Fixed data'!$C$7</f>
        <v>0</v>
      </c>
      <c r="BC58" s="34">
        <f>$AG$28/'Fixed data'!$C$7</f>
        <v>0</v>
      </c>
      <c r="BD58" s="34">
        <f>$AG$28/'Fixed data'!$C$7</f>
        <v>0</v>
      </c>
    </row>
    <row r="59" spans="1:56" ht="16.5" hidden="1" customHeight="1" outlineLevel="1" x14ac:dyDescent="0.35">
      <c r="A59" s="116"/>
      <c r="B59" s="9" t="s">
        <v>131</v>
      </c>
      <c r="C59" s="11" t="s">
        <v>153</v>
      </c>
      <c r="D59" s="9" t="s">
        <v>40</v>
      </c>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f>$AH$28/'Fixed data'!$C$7</f>
        <v>0</v>
      </c>
      <c r="AJ59" s="34">
        <f>$AH$28/'Fixed data'!$C$7</f>
        <v>0</v>
      </c>
      <c r="AK59" s="34">
        <f>$AH$28/'Fixed data'!$C$7</f>
        <v>0</v>
      </c>
      <c r="AL59" s="34">
        <f>$AH$28/'Fixed data'!$C$7</f>
        <v>0</v>
      </c>
      <c r="AM59" s="34">
        <f>$AH$28/'Fixed data'!$C$7</f>
        <v>0</v>
      </c>
      <c r="AN59" s="34">
        <f>$AH$28/'Fixed data'!$C$7</f>
        <v>0</v>
      </c>
      <c r="AO59" s="34">
        <f>$AH$28/'Fixed data'!$C$7</f>
        <v>0</v>
      </c>
      <c r="AP59" s="34">
        <f>$AH$28/'Fixed data'!$C$7</f>
        <v>0</v>
      </c>
      <c r="AQ59" s="34">
        <f>$AH$28/'Fixed data'!$C$7</f>
        <v>0</v>
      </c>
      <c r="AR59" s="34">
        <f>$AH$28/'Fixed data'!$C$7</f>
        <v>0</v>
      </c>
      <c r="AS59" s="34">
        <f>$AH$28/'Fixed data'!$C$7</f>
        <v>0</v>
      </c>
      <c r="AT59" s="34">
        <f>$AH$28/'Fixed data'!$C$7</f>
        <v>0</v>
      </c>
      <c r="AU59" s="34">
        <f>$AH$28/'Fixed data'!$C$7</f>
        <v>0</v>
      </c>
      <c r="AV59" s="34">
        <f>$AH$28/'Fixed data'!$C$7</f>
        <v>0</v>
      </c>
      <c r="AW59" s="34">
        <f>$AH$28/'Fixed data'!$C$7</f>
        <v>0</v>
      </c>
      <c r="AX59" s="34">
        <f>$AH$28/'Fixed data'!$C$7</f>
        <v>0</v>
      </c>
      <c r="AY59" s="34">
        <f>$AH$28/'Fixed data'!$C$7</f>
        <v>0</v>
      </c>
      <c r="AZ59" s="34">
        <f>$AH$28/'Fixed data'!$C$7</f>
        <v>0</v>
      </c>
      <c r="BA59" s="34">
        <f>$AH$28/'Fixed data'!$C$7</f>
        <v>0</v>
      </c>
      <c r="BB59" s="34">
        <f>$AH$28/'Fixed data'!$C$7</f>
        <v>0</v>
      </c>
      <c r="BC59" s="34">
        <f>$AH$28/'Fixed data'!$C$7</f>
        <v>0</v>
      </c>
      <c r="BD59" s="34">
        <f>$AH$28/'Fixed data'!$C$7</f>
        <v>0</v>
      </c>
    </row>
    <row r="60" spans="1:56" ht="16.5" collapsed="1" x14ac:dyDescent="0.35">
      <c r="A60" s="116"/>
      <c r="B60" s="9" t="s">
        <v>7</v>
      </c>
      <c r="C60" s="9" t="s">
        <v>61</v>
      </c>
      <c r="D60" s="9" t="s">
        <v>40</v>
      </c>
      <c r="E60" s="34">
        <f>SUM(E30:E59)</f>
        <v>0</v>
      </c>
      <c r="F60" s="34">
        <f t="shared" ref="F60:BD60" si="5">SUM(F30:F59)</f>
        <v>6.4707782077777767E-3</v>
      </c>
      <c r="G60" s="34">
        <f t="shared" si="5"/>
        <v>1.1030908569578887E-2</v>
      </c>
      <c r="H60" s="34">
        <f t="shared" si="5"/>
        <v>1.3989773210050663E-2</v>
      </c>
      <c r="I60" s="34">
        <f t="shared" si="5"/>
        <v>1.794509418175844E-2</v>
      </c>
      <c r="J60" s="34">
        <f t="shared" si="5"/>
        <v>3.3775274894111772E-2</v>
      </c>
      <c r="K60" s="34">
        <f t="shared" si="5"/>
        <v>3.9925320849567326E-2</v>
      </c>
      <c r="L60" s="34">
        <f t="shared" si="5"/>
        <v>4.5617177873133991E-2</v>
      </c>
      <c r="M60" s="34">
        <f t="shared" si="5"/>
        <v>5.1400672683078436E-2</v>
      </c>
      <c r="N60" s="34">
        <f t="shared" si="5"/>
        <v>5.1400672683078436E-2</v>
      </c>
      <c r="O60" s="34">
        <f t="shared" si="5"/>
        <v>5.1400672683078436E-2</v>
      </c>
      <c r="P60" s="34">
        <f t="shared" si="5"/>
        <v>5.1400672683078436E-2</v>
      </c>
      <c r="Q60" s="34">
        <f t="shared" si="5"/>
        <v>5.1400672683078436E-2</v>
      </c>
      <c r="R60" s="34">
        <f t="shared" si="5"/>
        <v>5.1400672683078436E-2</v>
      </c>
      <c r="S60" s="34">
        <f t="shared" si="5"/>
        <v>5.1400672683078436E-2</v>
      </c>
      <c r="T60" s="34">
        <f t="shared" si="5"/>
        <v>5.1400672683078436E-2</v>
      </c>
      <c r="U60" s="34">
        <f t="shared" si="5"/>
        <v>5.1400672683078436E-2</v>
      </c>
      <c r="V60" s="34">
        <f t="shared" si="5"/>
        <v>5.1400672683078436E-2</v>
      </c>
      <c r="W60" s="34">
        <f t="shared" si="5"/>
        <v>5.1400672683078436E-2</v>
      </c>
      <c r="X60" s="34">
        <f t="shared" si="5"/>
        <v>5.1400672683078436E-2</v>
      </c>
      <c r="Y60" s="34">
        <f t="shared" si="5"/>
        <v>5.1400672683078436E-2</v>
      </c>
      <c r="Z60" s="34">
        <f t="shared" si="5"/>
        <v>5.1400672683078436E-2</v>
      </c>
      <c r="AA60" s="34">
        <f t="shared" si="5"/>
        <v>5.1400672683078436E-2</v>
      </c>
      <c r="AB60" s="34">
        <f t="shared" si="5"/>
        <v>5.1400672683078436E-2</v>
      </c>
      <c r="AC60" s="34">
        <f t="shared" si="5"/>
        <v>5.1400672683078436E-2</v>
      </c>
      <c r="AD60" s="34">
        <f t="shared" si="5"/>
        <v>5.1400672683078436E-2</v>
      </c>
      <c r="AE60" s="34">
        <f t="shared" si="5"/>
        <v>5.1400672683078436E-2</v>
      </c>
      <c r="AF60" s="34">
        <f t="shared" si="5"/>
        <v>5.1400672683078436E-2</v>
      </c>
      <c r="AG60" s="34">
        <f t="shared" si="5"/>
        <v>5.1400672683078436E-2</v>
      </c>
      <c r="AH60" s="34">
        <f t="shared" si="5"/>
        <v>5.1400672683078436E-2</v>
      </c>
      <c r="AI60" s="34">
        <f t="shared" si="5"/>
        <v>5.1400672683078436E-2</v>
      </c>
      <c r="AJ60" s="34">
        <f t="shared" si="5"/>
        <v>5.1400672683078436E-2</v>
      </c>
      <c r="AK60" s="34">
        <f t="shared" si="5"/>
        <v>5.1400672683078436E-2</v>
      </c>
      <c r="AL60" s="34">
        <f t="shared" si="5"/>
        <v>5.1400672683078436E-2</v>
      </c>
      <c r="AM60" s="34">
        <f t="shared" si="5"/>
        <v>5.1400672683078436E-2</v>
      </c>
      <c r="AN60" s="34">
        <f t="shared" si="5"/>
        <v>5.1400672683078436E-2</v>
      </c>
      <c r="AO60" s="34">
        <f t="shared" si="5"/>
        <v>5.1400672683078436E-2</v>
      </c>
      <c r="AP60" s="34">
        <f t="shared" si="5"/>
        <v>5.1400672683078436E-2</v>
      </c>
      <c r="AQ60" s="34">
        <f t="shared" si="5"/>
        <v>5.1400672683078436E-2</v>
      </c>
      <c r="AR60" s="34">
        <f t="shared" si="5"/>
        <v>5.1400672683078436E-2</v>
      </c>
      <c r="AS60" s="34">
        <f t="shared" si="5"/>
        <v>5.1400672683078436E-2</v>
      </c>
      <c r="AT60" s="34">
        <f t="shared" si="5"/>
        <v>5.1400672683078436E-2</v>
      </c>
      <c r="AU60" s="34">
        <f t="shared" si="5"/>
        <v>5.1400672683078436E-2</v>
      </c>
      <c r="AV60" s="34">
        <f t="shared" si="5"/>
        <v>5.1400672683078436E-2</v>
      </c>
      <c r="AW60" s="34">
        <f t="shared" si="5"/>
        <v>5.1400672683078436E-2</v>
      </c>
      <c r="AX60" s="34">
        <f t="shared" si="5"/>
        <v>5.1400672683078436E-2</v>
      </c>
      <c r="AY60" s="34">
        <f t="shared" si="5"/>
        <v>4.4929894475300658E-2</v>
      </c>
      <c r="AZ60" s="34">
        <f t="shared" si="5"/>
        <v>4.0369764113499552E-2</v>
      </c>
      <c r="BA60" s="34">
        <f t="shared" si="5"/>
        <v>3.7410899473027774E-2</v>
      </c>
      <c r="BB60" s="34">
        <f t="shared" si="5"/>
        <v>3.3455578501319999E-2</v>
      </c>
      <c r="BC60" s="34">
        <f t="shared" si="5"/>
        <v>1.7625397788966664E-2</v>
      </c>
      <c r="BD60" s="34">
        <f t="shared" si="5"/>
        <v>1.1475351833511109E-2</v>
      </c>
    </row>
    <row r="61" spans="1:56" ht="17.25" hidden="1" customHeight="1" outlineLevel="1" x14ac:dyDescent="0.35">
      <c r="A61" s="116"/>
      <c r="B61" s="9" t="s">
        <v>35</v>
      </c>
      <c r="C61" s="9" t="s">
        <v>62</v>
      </c>
      <c r="D61" s="9" t="s">
        <v>40</v>
      </c>
      <c r="E61" s="34">
        <v>0</v>
      </c>
      <c r="F61" s="34">
        <f>E62</f>
        <v>0.29118501934999996</v>
      </c>
      <c r="G61" s="34">
        <f t="shared" ref="G61:BD61" si="6">F62</f>
        <v>0.48992010742327213</v>
      </c>
      <c r="H61" s="34">
        <f t="shared" si="6"/>
        <v>0.61203810767492317</v>
      </c>
      <c r="I61" s="34">
        <f t="shared" si="6"/>
        <v>0.77603777819172248</v>
      </c>
      <c r="J61" s="34">
        <f t="shared" si="6"/>
        <v>1.4704508160658638</v>
      </c>
      <c r="K61" s="34">
        <f t="shared" si="6"/>
        <v>1.713427609167252</v>
      </c>
      <c r="L61" s="34">
        <f t="shared" si="6"/>
        <v>1.9296358543781846</v>
      </c>
      <c r="M61" s="34">
        <f t="shared" si="6"/>
        <v>2.1442759429525506</v>
      </c>
      <c r="N61" s="34">
        <f t="shared" si="6"/>
        <v>2.0928752702694724</v>
      </c>
      <c r="O61" s="34">
        <f t="shared" si="6"/>
        <v>2.0414745975863942</v>
      </c>
      <c r="P61" s="34">
        <f t="shared" si="6"/>
        <v>1.9900739249033157</v>
      </c>
      <c r="Q61" s="34">
        <f t="shared" si="6"/>
        <v>1.9386732522202372</v>
      </c>
      <c r="R61" s="34">
        <f t="shared" si="6"/>
        <v>1.8872725795371588</v>
      </c>
      <c r="S61" s="34">
        <f t="shared" si="6"/>
        <v>1.8358719068540803</v>
      </c>
      <c r="T61" s="34">
        <f t="shared" si="6"/>
        <v>1.7844712341710018</v>
      </c>
      <c r="U61" s="34">
        <f t="shared" si="6"/>
        <v>1.7330705614879234</v>
      </c>
      <c r="V61" s="34">
        <f t="shared" si="6"/>
        <v>1.6816698888048449</v>
      </c>
      <c r="W61" s="34">
        <f t="shared" si="6"/>
        <v>1.6302692161217665</v>
      </c>
      <c r="X61" s="34">
        <f t="shared" si="6"/>
        <v>1.578868543438688</v>
      </c>
      <c r="Y61" s="34">
        <f t="shared" si="6"/>
        <v>1.5274678707556095</v>
      </c>
      <c r="Z61" s="34">
        <f t="shared" si="6"/>
        <v>1.4760671980725311</v>
      </c>
      <c r="AA61" s="34">
        <f t="shared" si="6"/>
        <v>1.4246665253894526</v>
      </c>
      <c r="AB61" s="34">
        <f t="shared" si="6"/>
        <v>1.3732658527063741</v>
      </c>
      <c r="AC61" s="34">
        <f t="shared" si="6"/>
        <v>1.3218651800232957</v>
      </c>
      <c r="AD61" s="34">
        <f t="shared" si="6"/>
        <v>1.2704645073402172</v>
      </c>
      <c r="AE61" s="34">
        <f t="shared" si="6"/>
        <v>1.2190638346571387</v>
      </c>
      <c r="AF61" s="34">
        <f t="shared" si="6"/>
        <v>1.1676631619740603</v>
      </c>
      <c r="AG61" s="34">
        <f t="shared" si="6"/>
        <v>1.1162624892909818</v>
      </c>
      <c r="AH61" s="34">
        <f t="shared" si="6"/>
        <v>1.0648618166079034</v>
      </c>
      <c r="AI61" s="34">
        <f t="shared" si="6"/>
        <v>1.0134611439248249</v>
      </c>
      <c r="AJ61" s="34">
        <f t="shared" si="6"/>
        <v>0.96206047124174643</v>
      </c>
      <c r="AK61" s="34">
        <f t="shared" si="6"/>
        <v>0.91065979855866797</v>
      </c>
      <c r="AL61" s="34">
        <f t="shared" si="6"/>
        <v>0.8592591258755895</v>
      </c>
      <c r="AM61" s="34">
        <f t="shared" si="6"/>
        <v>0.80785845319251104</v>
      </c>
      <c r="AN61" s="34">
        <f t="shared" si="6"/>
        <v>0.75645778050943258</v>
      </c>
      <c r="AO61" s="34">
        <f t="shared" si="6"/>
        <v>0.70505710782635411</v>
      </c>
      <c r="AP61" s="34">
        <f t="shared" si="6"/>
        <v>0.65365643514327565</v>
      </c>
      <c r="AQ61" s="34">
        <f t="shared" si="6"/>
        <v>0.60225576246019719</v>
      </c>
      <c r="AR61" s="34">
        <f t="shared" si="6"/>
        <v>0.55085508977711872</v>
      </c>
      <c r="AS61" s="34">
        <f t="shared" si="6"/>
        <v>0.49945441709404026</v>
      </c>
      <c r="AT61" s="34">
        <f t="shared" si="6"/>
        <v>0.4480537444109618</v>
      </c>
      <c r="AU61" s="34">
        <f t="shared" si="6"/>
        <v>0.39665307172788333</v>
      </c>
      <c r="AV61" s="34">
        <f t="shared" si="6"/>
        <v>0.34525239904480487</v>
      </c>
      <c r="AW61" s="34">
        <f t="shared" si="6"/>
        <v>0.29385172636172641</v>
      </c>
      <c r="AX61" s="34">
        <f t="shared" si="6"/>
        <v>0.24245105367864797</v>
      </c>
      <c r="AY61" s="34">
        <f t="shared" si="6"/>
        <v>0.19105038099556954</v>
      </c>
      <c r="AZ61" s="34">
        <f t="shared" si="6"/>
        <v>0.14612048652026888</v>
      </c>
      <c r="BA61" s="34">
        <f t="shared" si="6"/>
        <v>0.10575072240676933</v>
      </c>
      <c r="BB61" s="34">
        <f t="shared" si="6"/>
        <v>6.8339822933741551E-2</v>
      </c>
      <c r="BC61" s="34">
        <f t="shared" si="6"/>
        <v>3.4884244432421552E-2</v>
      </c>
      <c r="BD61" s="34">
        <f t="shared" si="6"/>
        <v>1.7258846643454888E-2</v>
      </c>
    </row>
    <row r="62" spans="1:56" ht="16.5" hidden="1" customHeight="1" outlineLevel="1" x14ac:dyDescent="0.3">
      <c r="A62" s="116"/>
      <c r="B62" s="9" t="s">
        <v>34</v>
      </c>
      <c r="C62" s="9" t="s">
        <v>69</v>
      </c>
      <c r="D62" s="9" t="s">
        <v>40</v>
      </c>
      <c r="E62" s="34">
        <f t="shared" ref="E62:BD62" si="7">E28-E60+E61</f>
        <v>0.29118501934999996</v>
      </c>
      <c r="F62" s="34">
        <f t="shared" si="7"/>
        <v>0.48992010742327213</v>
      </c>
      <c r="G62" s="34">
        <f t="shared" si="7"/>
        <v>0.61203810767492317</v>
      </c>
      <c r="H62" s="34">
        <f t="shared" si="7"/>
        <v>0.77603777819172248</v>
      </c>
      <c r="I62" s="34">
        <f t="shared" si="7"/>
        <v>1.4704508160658638</v>
      </c>
      <c r="J62" s="34">
        <f t="shared" si="7"/>
        <v>1.713427609167252</v>
      </c>
      <c r="K62" s="34">
        <f t="shared" si="7"/>
        <v>1.9296358543781846</v>
      </c>
      <c r="L62" s="34">
        <f t="shared" si="7"/>
        <v>2.1442759429525506</v>
      </c>
      <c r="M62" s="34">
        <f t="shared" si="7"/>
        <v>2.0928752702694724</v>
      </c>
      <c r="N62" s="34">
        <f t="shared" si="7"/>
        <v>2.0414745975863942</v>
      </c>
      <c r="O62" s="34">
        <f t="shared" si="7"/>
        <v>1.9900739249033157</v>
      </c>
      <c r="P62" s="34">
        <f t="shared" si="7"/>
        <v>1.9386732522202372</v>
      </c>
      <c r="Q62" s="34">
        <f t="shared" si="7"/>
        <v>1.8872725795371588</v>
      </c>
      <c r="R62" s="34">
        <f t="shared" si="7"/>
        <v>1.8358719068540803</v>
      </c>
      <c r="S62" s="34">
        <f t="shared" si="7"/>
        <v>1.7844712341710018</v>
      </c>
      <c r="T62" s="34">
        <f t="shared" si="7"/>
        <v>1.7330705614879234</v>
      </c>
      <c r="U62" s="34">
        <f t="shared" si="7"/>
        <v>1.6816698888048449</v>
      </c>
      <c r="V62" s="34">
        <f t="shared" si="7"/>
        <v>1.6302692161217665</v>
      </c>
      <c r="W62" s="34">
        <f t="shared" si="7"/>
        <v>1.578868543438688</v>
      </c>
      <c r="X62" s="34">
        <f t="shared" si="7"/>
        <v>1.5274678707556095</v>
      </c>
      <c r="Y62" s="34">
        <f t="shared" si="7"/>
        <v>1.4760671980725311</v>
      </c>
      <c r="Z62" s="34">
        <f t="shared" si="7"/>
        <v>1.4246665253894526</v>
      </c>
      <c r="AA62" s="34">
        <f t="shared" si="7"/>
        <v>1.3732658527063741</v>
      </c>
      <c r="AB62" s="34">
        <f t="shared" si="7"/>
        <v>1.3218651800232957</v>
      </c>
      <c r="AC62" s="34">
        <f t="shared" si="7"/>
        <v>1.2704645073402172</v>
      </c>
      <c r="AD62" s="34">
        <f t="shared" si="7"/>
        <v>1.2190638346571387</v>
      </c>
      <c r="AE62" s="34">
        <f t="shared" si="7"/>
        <v>1.1676631619740603</v>
      </c>
      <c r="AF62" s="34">
        <f t="shared" si="7"/>
        <v>1.1162624892909818</v>
      </c>
      <c r="AG62" s="34">
        <f t="shared" si="7"/>
        <v>1.0648618166079034</v>
      </c>
      <c r="AH62" s="34">
        <f t="shared" si="7"/>
        <v>1.0134611439248249</v>
      </c>
      <c r="AI62" s="34">
        <f t="shared" si="7"/>
        <v>0.96206047124174643</v>
      </c>
      <c r="AJ62" s="34">
        <f t="shared" si="7"/>
        <v>0.91065979855866797</v>
      </c>
      <c r="AK62" s="34">
        <f t="shared" si="7"/>
        <v>0.8592591258755895</v>
      </c>
      <c r="AL62" s="34">
        <f t="shared" si="7"/>
        <v>0.80785845319251104</v>
      </c>
      <c r="AM62" s="34">
        <f t="shared" si="7"/>
        <v>0.75645778050943258</v>
      </c>
      <c r="AN62" s="34">
        <f t="shared" si="7"/>
        <v>0.70505710782635411</v>
      </c>
      <c r="AO62" s="34">
        <f t="shared" si="7"/>
        <v>0.65365643514327565</v>
      </c>
      <c r="AP62" s="34">
        <f t="shared" si="7"/>
        <v>0.60225576246019719</v>
      </c>
      <c r="AQ62" s="34">
        <f t="shared" si="7"/>
        <v>0.55085508977711872</v>
      </c>
      <c r="AR62" s="34">
        <f t="shared" si="7"/>
        <v>0.49945441709404026</v>
      </c>
      <c r="AS62" s="34">
        <f t="shared" si="7"/>
        <v>0.4480537444109618</v>
      </c>
      <c r="AT62" s="34">
        <f t="shared" si="7"/>
        <v>0.39665307172788333</v>
      </c>
      <c r="AU62" s="34">
        <f t="shared" si="7"/>
        <v>0.34525239904480487</v>
      </c>
      <c r="AV62" s="34">
        <f t="shared" si="7"/>
        <v>0.29385172636172641</v>
      </c>
      <c r="AW62" s="34">
        <f t="shared" si="7"/>
        <v>0.24245105367864797</v>
      </c>
      <c r="AX62" s="34">
        <f t="shared" si="7"/>
        <v>0.19105038099556954</v>
      </c>
      <c r="AY62" s="34">
        <f t="shared" si="7"/>
        <v>0.14612048652026888</v>
      </c>
      <c r="AZ62" s="34">
        <f t="shared" si="7"/>
        <v>0.10575072240676933</v>
      </c>
      <c r="BA62" s="34">
        <f t="shared" si="7"/>
        <v>6.8339822933741551E-2</v>
      </c>
      <c r="BB62" s="34">
        <f t="shared" si="7"/>
        <v>3.4884244432421552E-2</v>
      </c>
      <c r="BC62" s="34">
        <f t="shared" si="7"/>
        <v>1.7258846643454888E-2</v>
      </c>
      <c r="BD62" s="34">
        <f t="shared" si="7"/>
        <v>5.7834948099437788E-3</v>
      </c>
    </row>
    <row r="63" spans="1:56" ht="16.5" collapsed="1" x14ac:dyDescent="0.3">
      <c r="A63" s="116"/>
      <c r="B63" s="9" t="s">
        <v>8</v>
      </c>
      <c r="C63" s="11" t="s">
        <v>68</v>
      </c>
      <c r="D63" s="9" t="s">
        <v>40</v>
      </c>
      <c r="E63" s="34">
        <f>AVERAGE(E61:E62)*'Fixed data'!$C$3</f>
        <v>6.231359414089999E-3</v>
      </c>
      <c r="F63" s="34">
        <f>AVERAGE(F61:F62)*'Fixed data'!$C$3</f>
        <v>1.6715649712948019E-2</v>
      </c>
      <c r="G63" s="34">
        <f>AVERAGE(G61:G62)*'Fixed data'!$C$3</f>
        <v>2.3581905803101377E-2</v>
      </c>
      <c r="H63" s="34">
        <f>AVERAGE(H61:H62)*'Fixed data'!$C$3</f>
        <v>2.9704823957546214E-2</v>
      </c>
      <c r="I63" s="34">
        <f>AVERAGE(I61:I62)*'Fixed data'!$C$3</f>
        <v>4.8074855917112351E-2</v>
      </c>
      <c r="J63" s="34">
        <f>AVERAGE(J61:J62)*'Fixed data'!$C$3</f>
        <v>6.8134998299988675E-2</v>
      </c>
      <c r="K63" s="34">
        <f>AVERAGE(K61:K62)*'Fixed data'!$C$3</f>
        <v>7.7961558119872335E-2</v>
      </c>
      <c r="L63" s="34">
        <f>AVERAGE(L61:L62)*'Fixed data'!$C$3</f>
        <v>8.7181712462877731E-2</v>
      </c>
      <c r="M63" s="34">
        <f>AVERAGE(M61:M62)*'Fixed data'!$C$3</f>
        <v>9.0675035962951289E-2</v>
      </c>
      <c r="N63" s="34">
        <f>AVERAGE(N61:N62)*'Fixed data'!$C$3</f>
        <v>8.8475087172115538E-2</v>
      </c>
      <c r="O63" s="34">
        <f>AVERAGE(O61:O62)*'Fixed data'!$C$3</f>
        <v>8.6275138381279787E-2</v>
      </c>
      <c r="P63" s="34">
        <f>AVERAGE(P61:P62)*'Fixed data'!$C$3</f>
        <v>8.4075189590444022E-2</v>
      </c>
      <c r="Q63" s="34">
        <f>AVERAGE(Q61:Q62)*'Fixed data'!$C$3</f>
        <v>8.187524079960827E-2</v>
      </c>
      <c r="R63" s="34">
        <f>AVERAGE(R61:R62)*'Fixed data'!$C$3</f>
        <v>7.9675292008772505E-2</v>
      </c>
      <c r="S63" s="34">
        <f>AVERAGE(S61:S62)*'Fixed data'!$C$3</f>
        <v>7.7475343217936754E-2</v>
      </c>
      <c r="T63" s="34">
        <f>AVERAGE(T61:T62)*'Fixed data'!$C$3</f>
        <v>7.5275394427100989E-2</v>
      </c>
      <c r="U63" s="34">
        <f>AVERAGE(U61:U62)*'Fixed data'!$C$3</f>
        <v>7.3075445636265238E-2</v>
      </c>
      <c r="V63" s="34">
        <f>AVERAGE(V61:V62)*'Fixed data'!$C$3</f>
        <v>7.0875496845429473E-2</v>
      </c>
      <c r="W63" s="34">
        <f>AVERAGE(W61:W62)*'Fixed data'!$C$3</f>
        <v>6.8675548054593721E-2</v>
      </c>
      <c r="X63" s="34">
        <f>AVERAGE(X61:X62)*'Fixed data'!$C$3</f>
        <v>6.6475599263757956E-2</v>
      </c>
      <c r="Y63" s="34">
        <f>AVERAGE(Y61:Y62)*'Fixed data'!$C$3</f>
        <v>6.4275650472922205E-2</v>
      </c>
      <c r="Z63" s="34">
        <f>AVERAGE(Z61:Z62)*'Fixed data'!$C$3</f>
        <v>6.207570168208644E-2</v>
      </c>
      <c r="AA63" s="34">
        <f>AVERAGE(AA61:AA62)*'Fixed data'!$C$3</f>
        <v>5.9875752891250696E-2</v>
      </c>
      <c r="AB63" s="34">
        <f>AVERAGE(AB61:AB62)*'Fixed data'!$C$3</f>
        <v>5.7675804100414924E-2</v>
      </c>
      <c r="AC63" s="34">
        <f>AVERAGE(AC61:AC62)*'Fixed data'!$C$3</f>
        <v>5.5475855309579179E-2</v>
      </c>
      <c r="AD63" s="34">
        <f>AVERAGE(AD61:AD62)*'Fixed data'!$C$3</f>
        <v>5.3275906518743407E-2</v>
      </c>
      <c r="AE63" s="34">
        <f>AVERAGE(AE61:AE62)*'Fixed data'!$C$3</f>
        <v>5.1075957727907663E-2</v>
      </c>
      <c r="AF63" s="34">
        <f>AVERAGE(AF61:AF62)*'Fixed data'!$C$3</f>
        <v>4.8876008937071891E-2</v>
      </c>
      <c r="AG63" s="34">
        <f>AVERAGE(AG61:AG62)*'Fixed data'!$C$3</f>
        <v>4.6676060146236147E-2</v>
      </c>
      <c r="AH63" s="34">
        <f>AVERAGE(AH61:AH62)*'Fixed data'!$C$3</f>
        <v>4.4476111355400375E-2</v>
      </c>
      <c r="AI63" s="34">
        <f>AVERAGE(AI61:AI62)*'Fixed data'!$C$3</f>
        <v>4.2276162564564623E-2</v>
      </c>
      <c r="AJ63" s="34">
        <f>AVERAGE(AJ61:AJ62)*'Fixed data'!$C$3</f>
        <v>4.0076213773728865E-2</v>
      </c>
      <c r="AK63" s="34">
        <f>AVERAGE(AK61:AK62)*'Fixed data'!$C$3</f>
        <v>3.7876264982893107E-2</v>
      </c>
      <c r="AL63" s="34">
        <f>AVERAGE(AL61:AL62)*'Fixed data'!$C$3</f>
        <v>3.5676316192057349E-2</v>
      </c>
      <c r="AM63" s="34">
        <f>AVERAGE(AM61:AM62)*'Fixed data'!$C$3</f>
        <v>3.3476367401221591E-2</v>
      </c>
      <c r="AN63" s="34">
        <f>AVERAGE(AN61:AN62)*'Fixed data'!$C$3</f>
        <v>3.1276418610385832E-2</v>
      </c>
      <c r="AO63" s="34">
        <f>AVERAGE(AO61:AO62)*'Fixed data'!$C$3</f>
        <v>2.9076469819550074E-2</v>
      </c>
      <c r="AP63" s="34">
        <f>AVERAGE(AP61:AP62)*'Fixed data'!$C$3</f>
        <v>2.6876521028714316E-2</v>
      </c>
      <c r="AQ63" s="34">
        <f>AVERAGE(AQ61:AQ62)*'Fixed data'!$C$3</f>
        <v>2.4676572237878558E-2</v>
      </c>
      <c r="AR63" s="34">
        <f>AVERAGE(AR61:AR62)*'Fixed data'!$C$3</f>
        <v>2.24766234470428E-2</v>
      </c>
      <c r="AS63" s="34">
        <f>AVERAGE(AS61:AS62)*'Fixed data'!$C$3</f>
        <v>2.0276674656207042E-2</v>
      </c>
      <c r="AT63" s="34">
        <f>AVERAGE(AT61:AT62)*'Fixed data'!$C$3</f>
        <v>1.8076725865371283E-2</v>
      </c>
      <c r="AU63" s="34">
        <f>AVERAGE(AU61:AU62)*'Fixed data'!$C$3</f>
        <v>1.5876777074535525E-2</v>
      </c>
      <c r="AV63" s="34">
        <f>AVERAGE(AV61:AV62)*'Fixed data'!$C$3</f>
        <v>1.3676828283699769E-2</v>
      </c>
      <c r="AW63" s="34">
        <f>AVERAGE(AW61:AW62)*'Fixed data'!$C$3</f>
        <v>1.1476879492864011E-2</v>
      </c>
      <c r="AX63" s="34">
        <f>AVERAGE(AX61:AX62)*'Fixed data'!$C$3</f>
        <v>9.2769307020282542E-3</v>
      </c>
      <c r="AY63" s="34">
        <f>AVERAGE(AY61:AY62)*'Fixed data'!$C$3</f>
        <v>7.2154565648389415E-3</v>
      </c>
      <c r="AZ63" s="34">
        <f>AVERAGE(AZ61:AZ62)*'Fixed data'!$C$3</f>
        <v>5.3900438710386168E-3</v>
      </c>
      <c r="BA63" s="34">
        <f>AVERAGE(BA61:BA62)*'Fixed data'!$C$3</f>
        <v>3.7255376702869328E-3</v>
      </c>
      <c r="BB63" s="34">
        <f>AVERAGE(BB61:BB62)*'Fixed data'!$C$3</f>
        <v>2.2089950416358901E-3</v>
      </c>
      <c r="BC63" s="34">
        <f>AVERAGE(BC61:BC62)*'Fixed data'!$C$3</f>
        <v>1.1158621490237558E-3</v>
      </c>
      <c r="BD63" s="34">
        <f>AVERAGE(BD61:BD62)*'Fixed data'!$C$3</f>
        <v>4.9310610710273141E-4</v>
      </c>
    </row>
    <row r="64" spans="1:56" ht="15.75" thickBot="1" x14ac:dyDescent="0.35">
      <c r="A64" s="115"/>
      <c r="B64" s="12" t="s">
        <v>95</v>
      </c>
      <c r="C64" s="12" t="s">
        <v>45</v>
      </c>
      <c r="D64" s="12" t="s">
        <v>40</v>
      </c>
      <c r="E64" s="53">
        <f t="shared" ref="E64:BD64" si="8">E29+E60+E63</f>
        <v>5.7616951064090004E-2</v>
      </c>
      <c r="F64" s="53">
        <f t="shared" si="8"/>
        <v>5.9399227852675804E-2</v>
      </c>
      <c r="G64" s="53">
        <f t="shared" si="8"/>
        <v>5.8109680635250266E-2</v>
      </c>
      <c r="H64" s="53">
        <f t="shared" si="8"/>
        <v>7.5104499001746872E-2</v>
      </c>
      <c r="I64" s="53">
        <f t="shared" si="8"/>
        <v>0.19173020869697083</v>
      </c>
      <c r="J64" s="53">
        <f t="shared" si="8"/>
        <v>0.15074887342860044</v>
      </c>
      <c r="K64" s="53">
        <f t="shared" si="8"/>
        <v>0.16308692003893965</v>
      </c>
      <c r="L64" s="53">
        <f t="shared" si="8"/>
        <v>0.17872664323851173</v>
      </c>
      <c r="M64" s="53">
        <f t="shared" si="8"/>
        <v>0.14207570864602972</v>
      </c>
      <c r="N64" s="53">
        <f t="shared" si="8"/>
        <v>0.13987575985519396</v>
      </c>
      <c r="O64" s="53">
        <f t="shared" si="8"/>
        <v>0.13767581106435822</v>
      </c>
      <c r="P64" s="53">
        <f t="shared" si="8"/>
        <v>0.13547586227352246</v>
      </c>
      <c r="Q64" s="53">
        <f t="shared" si="8"/>
        <v>0.13327591348268669</v>
      </c>
      <c r="R64" s="53">
        <f t="shared" si="8"/>
        <v>0.13107596469185095</v>
      </c>
      <c r="S64" s="53">
        <f t="shared" si="8"/>
        <v>0.12887601590101519</v>
      </c>
      <c r="T64" s="53">
        <f t="shared" si="8"/>
        <v>0.12667606711017942</v>
      </c>
      <c r="U64" s="53">
        <f t="shared" si="8"/>
        <v>0.12447611831934367</v>
      </c>
      <c r="V64" s="53">
        <f t="shared" si="8"/>
        <v>0.12227616952850791</v>
      </c>
      <c r="W64" s="53">
        <f t="shared" si="8"/>
        <v>0.12007622073767216</v>
      </c>
      <c r="X64" s="53">
        <f t="shared" si="8"/>
        <v>0.11787627194683639</v>
      </c>
      <c r="Y64" s="53">
        <f t="shared" si="8"/>
        <v>0.11567632315600064</v>
      </c>
      <c r="Z64" s="53">
        <f t="shared" si="8"/>
        <v>0.11347637436516488</v>
      </c>
      <c r="AA64" s="53">
        <f t="shared" si="8"/>
        <v>0.11127642557432912</v>
      </c>
      <c r="AB64" s="53">
        <f t="shared" si="8"/>
        <v>0.10907647678349336</v>
      </c>
      <c r="AC64" s="53">
        <f t="shared" si="8"/>
        <v>0.10687652799265762</v>
      </c>
      <c r="AD64" s="53">
        <f t="shared" si="8"/>
        <v>0.10467657920182184</v>
      </c>
      <c r="AE64" s="53">
        <f t="shared" si="8"/>
        <v>0.10247663041098609</v>
      </c>
      <c r="AF64" s="53">
        <f t="shared" si="8"/>
        <v>0.10027668162015033</v>
      </c>
      <c r="AG64" s="53">
        <f t="shared" si="8"/>
        <v>9.8076732829314589E-2</v>
      </c>
      <c r="AH64" s="53">
        <f t="shared" si="8"/>
        <v>9.587678403847881E-2</v>
      </c>
      <c r="AI64" s="53">
        <f t="shared" si="8"/>
        <v>9.3676835247643059E-2</v>
      </c>
      <c r="AJ64" s="53">
        <f t="shared" si="8"/>
        <v>9.1476886456807294E-2</v>
      </c>
      <c r="AK64" s="53">
        <f t="shared" si="8"/>
        <v>8.9276937665971542E-2</v>
      </c>
      <c r="AL64" s="53">
        <f t="shared" si="8"/>
        <v>8.7076988875135791E-2</v>
      </c>
      <c r="AM64" s="53">
        <f t="shared" si="8"/>
        <v>8.4877040084300026E-2</v>
      </c>
      <c r="AN64" s="53">
        <f t="shared" si="8"/>
        <v>8.2677091293464261E-2</v>
      </c>
      <c r="AO64" s="53">
        <f t="shared" si="8"/>
        <v>8.047714250262851E-2</v>
      </c>
      <c r="AP64" s="53">
        <f t="shared" si="8"/>
        <v>7.8277193711792759E-2</v>
      </c>
      <c r="AQ64" s="53">
        <f t="shared" si="8"/>
        <v>7.6077244920956993E-2</v>
      </c>
      <c r="AR64" s="53">
        <f t="shared" si="8"/>
        <v>7.3877296130121228E-2</v>
      </c>
      <c r="AS64" s="53">
        <f t="shared" si="8"/>
        <v>7.1677347339285477E-2</v>
      </c>
      <c r="AT64" s="53">
        <f t="shared" si="8"/>
        <v>6.9477398548449726E-2</v>
      </c>
      <c r="AU64" s="53">
        <f t="shared" si="8"/>
        <v>6.7277449757613961E-2</v>
      </c>
      <c r="AV64" s="53">
        <f t="shared" si="8"/>
        <v>6.507750096677821E-2</v>
      </c>
      <c r="AW64" s="53">
        <f t="shared" si="8"/>
        <v>6.2877552175942444E-2</v>
      </c>
      <c r="AX64" s="53">
        <f t="shared" si="8"/>
        <v>6.0677603385106693E-2</v>
      </c>
      <c r="AY64" s="53">
        <f t="shared" si="8"/>
        <v>5.2145351040139599E-2</v>
      </c>
      <c r="AZ64" s="53">
        <f t="shared" si="8"/>
        <v>4.5759807984538173E-2</v>
      </c>
      <c r="BA64" s="53">
        <f t="shared" si="8"/>
        <v>4.1136437143314705E-2</v>
      </c>
      <c r="BB64" s="53">
        <f t="shared" si="8"/>
        <v>3.5664573542955887E-2</v>
      </c>
      <c r="BC64" s="53">
        <f t="shared" si="8"/>
        <v>1.8741259937990421E-2</v>
      </c>
      <c r="BD64" s="53">
        <f t="shared" si="8"/>
        <v>1.196845794061384E-2</v>
      </c>
    </row>
    <row r="65" spans="1:56" ht="12.75" customHeight="1" x14ac:dyDescent="0.3">
      <c r="A65" s="206" t="s">
        <v>230</v>
      </c>
      <c r="B65" s="9" t="s">
        <v>36</v>
      </c>
      <c r="D65" s="4" t="s">
        <v>40</v>
      </c>
      <c r="E65" s="34">
        <f>'Fixed data'!$G$6*E86/1000000</f>
        <v>0</v>
      </c>
      <c r="F65" s="34">
        <f>'Fixed data'!$G$6*F86/1000000</f>
        <v>0</v>
      </c>
      <c r="G65" s="34">
        <f>'Fixed data'!$G$6*G86/1000000</f>
        <v>0</v>
      </c>
      <c r="H65" s="34">
        <f>'Fixed data'!$G$6*H86/1000000</f>
        <v>0</v>
      </c>
      <c r="I65" s="34">
        <f>'Fixed data'!$G$6*I86/1000000</f>
        <v>0</v>
      </c>
      <c r="J65" s="34">
        <f>'Fixed data'!$G$6*J86/1000000</f>
        <v>0</v>
      </c>
      <c r="K65" s="34">
        <f>'Fixed data'!$G$6*K86/1000000</f>
        <v>0</v>
      </c>
      <c r="L65" s="34">
        <f>'Fixed data'!$G$6*L86/1000000</f>
        <v>0</v>
      </c>
      <c r="M65" s="34">
        <f>'Fixed data'!$G$6*M86/1000000</f>
        <v>0</v>
      </c>
      <c r="N65" s="34">
        <f>'Fixed data'!$G$6*N86/1000000</f>
        <v>0</v>
      </c>
      <c r="O65" s="34">
        <f>'Fixed data'!$G$6*O86/1000000</f>
        <v>0</v>
      </c>
      <c r="P65" s="34">
        <f>'Fixed data'!$G$6*P86/1000000</f>
        <v>0</v>
      </c>
      <c r="Q65" s="34">
        <f>'Fixed data'!$G$6*Q86/1000000</f>
        <v>0</v>
      </c>
      <c r="R65" s="34">
        <f>'Fixed data'!$G$6*R86/1000000</f>
        <v>0</v>
      </c>
      <c r="S65" s="34">
        <f>'Fixed data'!$G$6*S86/1000000</f>
        <v>0</v>
      </c>
      <c r="T65" s="34">
        <f>'Fixed data'!$G$6*T86/1000000</f>
        <v>0</v>
      </c>
      <c r="U65" s="34">
        <f>'Fixed data'!$G$6*U86/1000000</f>
        <v>0</v>
      </c>
      <c r="V65" s="34">
        <f>'Fixed data'!$G$6*V86/1000000</f>
        <v>0</v>
      </c>
      <c r="W65" s="34">
        <f>'Fixed data'!$G$6*W86/1000000</f>
        <v>0</v>
      </c>
      <c r="X65" s="34">
        <f>'Fixed data'!$G$6*X86/1000000</f>
        <v>0</v>
      </c>
      <c r="Y65" s="34">
        <f>'Fixed data'!$G$6*Y86/1000000</f>
        <v>0</v>
      </c>
      <c r="Z65" s="34">
        <f>'Fixed data'!$G$6*Z86/1000000</f>
        <v>0</v>
      </c>
      <c r="AA65" s="34">
        <f>'Fixed data'!$G$6*AA86/1000000</f>
        <v>0</v>
      </c>
      <c r="AB65" s="34">
        <f>'Fixed data'!$G$6*AB86/1000000</f>
        <v>0</v>
      </c>
      <c r="AC65" s="34">
        <f>'Fixed data'!$G$6*AC86/1000000</f>
        <v>0</v>
      </c>
      <c r="AD65" s="34">
        <f>'Fixed data'!$G$6*AD86/1000000</f>
        <v>0</v>
      </c>
      <c r="AE65" s="34">
        <f>'Fixed data'!$G$6*AE86/1000000</f>
        <v>0</v>
      </c>
      <c r="AF65" s="34">
        <f>'Fixed data'!$G$6*AF86/1000000</f>
        <v>0</v>
      </c>
      <c r="AG65" s="34">
        <f>'Fixed data'!$G$6*AG86/1000000</f>
        <v>0</v>
      </c>
      <c r="AH65" s="34">
        <f>'Fixed data'!$G$6*AH86/1000000</f>
        <v>0</v>
      </c>
      <c r="AI65" s="34">
        <f>'Fixed data'!$G$6*AI86/1000000</f>
        <v>0</v>
      </c>
      <c r="AJ65" s="34">
        <f>'Fixed data'!$G$6*AJ86/1000000</f>
        <v>0</v>
      </c>
      <c r="AK65" s="34">
        <f>'Fixed data'!$G$6*AK86/1000000</f>
        <v>0</v>
      </c>
      <c r="AL65" s="34">
        <f>'Fixed data'!$G$6*AL86/1000000</f>
        <v>0</v>
      </c>
      <c r="AM65" s="34">
        <f>'Fixed data'!$G$6*AM86/1000000</f>
        <v>0</v>
      </c>
      <c r="AN65" s="34">
        <f>'Fixed data'!$G$6*AN86/1000000</f>
        <v>0</v>
      </c>
      <c r="AO65" s="34">
        <f>'Fixed data'!$G$6*AO86/1000000</f>
        <v>0</v>
      </c>
      <c r="AP65" s="34">
        <f>'Fixed data'!$G$6*AP86/1000000</f>
        <v>0</v>
      </c>
      <c r="AQ65" s="34">
        <f>'Fixed data'!$G$6*AQ86/1000000</f>
        <v>0</v>
      </c>
      <c r="AR65" s="34">
        <f>'Fixed data'!$G$6*AR86/1000000</f>
        <v>0</v>
      </c>
      <c r="AS65" s="34">
        <f>'Fixed data'!$G$6*AS86/1000000</f>
        <v>0</v>
      </c>
      <c r="AT65" s="34">
        <f>'Fixed data'!$G$6*AT86/1000000</f>
        <v>0</v>
      </c>
      <c r="AU65" s="34">
        <f>'Fixed data'!$G$6*AU86/1000000</f>
        <v>0</v>
      </c>
      <c r="AV65" s="34">
        <f>'Fixed data'!$G$6*AV86/1000000</f>
        <v>0</v>
      </c>
      <c r="AW65" s="34">
        <f>'Fixed data'!$G$6*AW86/1000000</f>
        <v>0</v>
      </c>
      <c r="AX65" s="34">
        <f>'Fixed data'!$G$6*AX86/1000000</f>
        <v>0</v>
      </c>
      <c r="AY65" s="34">
        <f>'Fixed data'!$G$6*AY86/1000000</f>
        <v>0</v>
      </c>
      <c r="AZ65" s="34">
        <f>'Fixed data'!$G$6*AZ86/1000000</f>
        <v>0</v>
      </c>
      <c r="BA65" s="34">
        <f>'Fixed data'!$G$6*BA86/1000000</f>
        <v>0</v>
      </c>
      <c r="BB65" s="34">
        <f>'Fixed data'!$G$6*BB86/1000000</f>
        <v>0</v>
      </c>
      <c r="BC65" s="34">
        <f>'Fixed data'!$G$6*BC86/1000000</f>
        <v>0</v>
      </c>
      <c r="BD65" s="34">
        <f>'Fixed data'!$G$6*BD86/1000000</f>
        <v>0</v>
      </c>
    </row>
    <row r="66" spans="1:56" ht="15" customHeight="1" x14ac:dyDescent="0.3">
      <c r="A66" s="207"/>
      <c r="B66" s="9" t="s">
        <v>202</v>
      </c>
      <c r="D66" s="4" t="s">
        <v>40</v>
      </c>
      <c r="E66" s="34">
        <f>E87*'Fixed data'!H$5/1000000</f>
        <v>0</v>
      </c>
      <c r="F66" s="34">
        <f>F87*'Fixed data'!I$5/1000000</f>
        <v>0</v>
      </c>
      <c r="G66" s="34">
        <f>G87*'Fixed data'!J$5/1000000</f>
        <v>0</v>
      </c>
      <c r="H66" s="34">
        <f>H87*'Fixed data'!K$5/1000000</f>
        <v>0</v>
      </c>
      <c r="I66" s="34">
        <f>I87*'Fixed data'!L$5/1000000</f>
        <v>0</v>
      </c>
      <c r="J66" s="34">
        <f>J87*'Fixed data'!M$5/1000000</f>
        <v>0</v>
      </c>
      <c r="K66" s="34">
        <f>K87*'Fixed data'!N$5/1000000</f>
        <v>0</v>
      </c>
      <c r="L66" s="34">
        <f>L87*'Fixed data'!O$5/1000000</f>
        <v>0</v>
      </c>
      <c r="M66" s="34">
        <f>M87*'Fixed data'!P$5/1000000</f>
        <v>0</v>
      </c>
      <c r="N66" s="34">
        <f>N87*'Fixed data'!Q$5/1000000</f>
        <v>0</v>
      </c>
      <c r="O66" s="34">
        <f>O87*'Fixed data'!R$5/1000000</f>
        <v>0</v>
      </c>
      <c r="P66" s="34">
        <f>P87*'Fixed data'!S$5/1000000</f>
        <v>0</v>
      </c>
      <c r="Q66" s="34">
        <f>Q87*'Fixed data'!T$5/1000000</f>
        <v>0</v>
      </c>
      <c r="R66" s="34">
        <f>R87*'Fixed data'!U$5/1000000</f>
        <v>0</v>
      </c>
      <c r="S66" s="34">
        <f>S87*'Fixed data'!V$5/1000000</f>
        <v>0</v>
      </c>
      <c r="T66" s="34">
        <f>T87*'Fixed data'!W$5/1000000</f>
        <v>0</v>
      </c>
      <c r="U66" s="34">
        <f>U87*'Fixed data'!X$5/1000000</f>
        <v>0</v>
      </c>
      <c r="V66" s="34">
        <f>V87*'Fixed data'!Y$5/1000000</f>
        <v>0</v>
      </c>
      <c r="W66" s="34">
        <f>W87*'Fixed data'!Z$5/1000000</f>
        <v>0</v>
      </c>
      <c r="X66" s="34">
        <f>X87*'Fixed data'!AA$5/1000000</f>
        <v>0</v>
      </c>
      <c r="Y66" s="34">
        <f>Y87*'Fixed data'!AB$5/1000000</f>
        <v>0</v>
      </c>
      <c r="Z66" s="34">
        <f>Z87*'Fixed data'!AC$5/1000000</f>
        <v>0</v>
      </c>
      <c r="AA66" s="34">
        <f>AA87*'Fixed data'!AD$5/1000000</f>
        <v>0</v>
      </c>
      <c r="AB66" s="34">
        <f>AB87*'Fixed data'!AE$5/1000000</f>
        <v>0</v>
      </c>
      <c r="AC66" s="34">
        <f>AC87*'Fixed data'!AF$5/1000000</f>
        <v>0</v>
      </c>
      <c r="AD66" s="34">
        <f>AD87*'Fixed data'!AG$5/1000000</f>
        <v>0</v>
      </c>
      <c r="AE66" s="34">
        <f>AE87*'Fixed data'!AH$5/1000000</f>
        <v>0</v>
      </c>
      <c r="AF66" s="34">
        <f>AF87*'Fixed data'!AI$5/1000000</f>
        <v>0</v>
      </c>
      <c r="AG66" s="34">
        <f>AG87*'Fixed data'!AJ$5/1000000</f>
        <v>0</v>
      </c>
      <c r="AH66" s="34">
        <f>AH87*'Fixed data'!AK$5/1000000</f>
        <v>0</v>
      </c>
      <c r="AI66" s="34">
        <f>AI87*'Fixed data'!AL$5/1000000</f>
        <v>0</v>
      </c>
      <c r="AJ66" s="34">
        <f>AJ87*'Fixed data'!AM$5/1000000</f>
        <v>0</v>
      </c>
      <c r="AK66" s="34">
        <f>AK87*'Fixed data'!AN$5/1000000</f>
        <v>0</v>
      </c>
      <c r="AL66" s="34">
        <f>AL87*'Fixed data'!AO$5/1000000</f>
        <v>0</v>
      </c>
      <c r="AM66" s="34">
        <f>AM87*'Fixed data'!AP$5/1000000</f>
        <v>0</v>
      </c>
      <c r="AN66" s="34">
        <f>AN87*'Fixed data'!AQ$5/1000000</f>
        <v>0</v>
      </c>
      <c r="AO66" s="34">
        <f>AO87*'Fixed data'!AR$5/1000000</f>
        <v>0</v>
      </c>
      <c r="AP66" s="34">
        <f>AP87*'Fixed data'!AS$5/1000000</f>
        <v>0</v>
      </c>
      <c r="AQ66" s="34">
        <f>AQ87*'Fixed data'!AT$5/1000000</f>
        <v>0</v>
      </c>
      <c r="AR66" s="34">
        <f>AR87*'Fixed data'!AU$5/1000000</f>
        <v>0</v>
      </c>
      <c r="AS66" s="34">
        <f>AS87*'Fixed data'!AV$5/1000000</f>
        <v>0</v>
      </c>
      <c r="AT66" s="34">
        <f>AT87*'Fixed data'!AW$5/1000000</f>
        <v>0</v>
      </c>
      <c r="AU66" s="34">
        <f>AU87*'Fixed data'!AX$5/1000000</f>
        <v>0</v>
      </c>
      <c r="AV66" s="34">
        <f>AV87*'Fixed data'!AY$5/1000000</f>
        <v>0</v>
      </c>
      <c r="AW66" s="34">
        <f>AW87*'Fixed data'!AZ$5/1000000</f>
        <v>0</v>
      </c>
      <c r="AX66" s="34">
        <f>AX87*'Fixed data'!BA$5/1000000</f>
        <v>0</v>
      </c>
      <c r="AY66" s="34">
        <f>AY87*'Fixed data'!BB$5/1000000</f>
        <v>0</v>
      </c>
      <c r="AZ66" s="34">
        <f>AZ87*'Fixed data'!BC$5/1000000</f>
        <v>0</v>
      </c>
      <c r="BA66" s="34">
        <f>BA87*'Fixed data'!BD$5/1000000</f>
        <v>0</v>
      </c>
      <c r="BB66" s="34">
        <f>BB87*'Fixed data'!BE$5/1000000</f>
        <v>0</v>
      </c>
      <c r="BC66" s="34">
        <f>BC87*'Fixed data'!BF$5/1000000</f>
        <v>0</v>
      </c>
      <c r="BD66" s="34">
        <f>BD87*'Fixed data'!BG$5/1000000</f>
        <v>0</v>
      </c>
    </row>
    <row r="67" spans="1:56" ht="15" customHeight="1" x14ac:dyDescent="0.3">
      <c r="A67" s="207"/>
      <c r="B67" s="9" t="s">
        <v>298</v>
      </c>
      <c r="C67" s="11"/>
      <c r="D67" s="11" t="s">
        <v>40</v>
      </c>
      <c r="E67" s="82">
        <f>'Fixed data'!$G$7*E$88/1000000</f>
        <v>4.7107564644636073E-3</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7"/>
      <c r="B68" s="9" t="s">
        <v>299</v>
      </c>
      <c r="C68" s="9"/>
      <c r="D68" s="9" t="s">
        <v>40</v>
      </c>
      <c r="E68" s="82">
        <f>'Fixed data'!$G$8*E89/1000000</f>
        <v>1.0110891923726736E-2</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7"/>
      <c r="B69" s="4" t="s">
        <v>203</v>
      </c>
      <c r="D69" s="9" t="s">
        <v>40</v>
      </c>
      <c r="E69" s="34">
        <f>E90*'Fixed data'!H$5/1000000</f>
        <v>0</v>
      </c>
      <c r="F69" s="34">
        <f>F90*'Fixed data'!I$5/1000000</f>
        <v>0</v>
      </c>
      <c r="G69" s="34">
        <f>G90*'Fixed data'!J$5/1000000</f>
        <v>0</v>
      </c>
      <c r="H69" s="34">
        <f>H90*'Fixed data'!K$5/1000000</f>
        <v>0</v>
      </c>
      <c r="I69" s="34">
        <f>I90*'Fixed data'!L$5/1000000</f>
        <v>0</v>
      </c>
      <c r="J69" s="34">
        <f>J90*'Fixed data'!M$5/1000000</f>
        <v>0</v>
      </c>
      <c r="K69" s="34">
        <f>K90*'Fixed data'!N$5/1000000</f>
        <v>0</v>
      </c>
      <c r="L69" s="34">
        <f>L90*'Fixed data'!O$5/1000000</f>
        <v>0</v>
      </c>
      <c r="M69" s="34">
        <f>M90*'Fixed data'!P$5/1000000</f>
        <v>0</v>
      </c>
      <c r="N69" s="34">
        <f>N90*'Fixed data'!Q$5/1000000</f>
        <v>0</v>
      </c>
      <c r="O69" s="34">
        <f>O90*'Fixed data'!R$5/1000000</f>
        <v>0</v>
      </c>
      <c r="P69" s="34">
        <f>P90*'Fixed data'!S$5/1000000</f>
        <v>0</v>
      </c>
      <c r="Q69" s="34">
        <f>Q90*'Fixed data'!T$5/1000000</f>
        <v>0</v>
      </c>
      <c r="R69" s="34">
        <f>R90*'Fixed data'!U$5/1000000</f>
        <v>0</v>
      </c>
      <c r="S69" s="34">
        <f>S90*'Fixed data'!V$5/1000000</f>
        <v>0</v>
      </c>
      <c r="T69" s="34">
        <f>T90*'Fixed data'!W$5/1000000</f>
        <v>0</v>
      </c>
      <c r="U69" s="34">
        <f>U90*'Fixed data'!X$5/1000000</f>
        <v>0</v>
      </c>
      <c r="V69" s="34">
        <f>V90*'Fixed data'!Y$5/1000000</f>
        <v>0</v>
      </c>
      <c r="W69" s="34">
        <f>W90*'Fixed data'!Z$5/1000000</f>
        <v>0</v>
      </c>
      <c r="X69" s="34">
        <f>X90*'Fixed data'!AA$5/1000000</f>
        <v>0</v>
      </c>
      <c r="Y69" s="34">
        <f>Y90*'Fixed data'!AB$5/1000000</f>
        <v>0</v>
      </c>
      <c r="Z69" s="34">
        <f>Z90*'Fixed data'!AC$5/1000000</f>
        <v>0</v>
      </c>
      <c r="AA69" s="34">
        <f>AA90*'Fixed data'!AD$5/1000000</f>
        <v>0</v>
      </c>
      <c r="AB69" s="34">
        <f>AB90*'Fixed data'!AE$5/1000000</f>
        <v>0</v>
      </c>
      <c r="AC69" s="34">
        <f>AC90*'Fixed data'!AF$5/1000000</f>
        <v>0</v>
      </c>
      <c r="AD69" s="34">
        <f>AD90*'Fixed data'!AG$5/1000000</f>
        <v>0</v>
      </c>
      <c r="AE69" s="34">
        <f>AE90*'Fixed data'!AH$5/1000000</f>
        <v>0</v>
      </c>
      <c r="AF69" s="34">
        <f>AF90*'Fixed data'!AI$5/1000000</f>
        <v>0</v>
      </c>
      <c r="AG69" s="34">
        <f>AG90*'Fixed data'!AJ$5/1000000</f>
        <v>0</v>
      </c>
      <c r="AH69" s="34">
        <f>AH90*'Fixed data'!AK$5/1000000</f>
        <v>0</v>
      </c>
      <c r="AI69" s="34">
        <f>AI90*'Fixed data'!AL$5/1000000</f>
        <v>0</v>
      </c>
      <c r="AJ69" s="34">
        <f>AJ90*'Fixed data'!AM$5/1000000</f>
        <v>0</v>
      </c>
      <c r="AK69" s="34">
        <f>AK90*'Fixed data'!AN$5/1000000</f>
        <v>0</v>
      </c>
      <c r="AL69" s="34">
        <f>AL90*'Fixed data'!AO$5/1000000</f>
        <v>0</v>
      </c>
      <c r="AM69" s="34">
        <f>AM90*'Fixed data'!AP$5/1000000</f>
        <v>0</v>
      </c>
      <c r="AN69" s="34">
        <f>AN90*'Fixed data'!AQ$5/1000000</f>
        <v>0</v>
      </c>
      <c r="AO69" s="34">
        <f>AO90*'Fixed data'!AR$5/1000000</f>
        <v>0</v>
      </c>
      <c r="AP69" s="34">
        <f>AP90*'Fixed data'!AS$5/1000000</f>
        <v>0</v>
      </c>
      <c r="AQ69" s="34">
        <f>AQ90*'Fixed data'!AT$5/1000000</f>
        <v>0</v>
      </c>
      <c r="AR69" s="34">
        <f>AR90*'Fixed data'!AU$5/1000000</f>
        <v>0</v>
      </c>
      <c r="AS69" s="34">
        <f>AS90*'Fixed data'!AV$5/1000000</f>
        <v>0</v>
      </c>
      <c r="AT69" s="34">
        <f>AT90*'Fixed data'!AW$5/1000000</f>
        <v>0</v>
      </c>
      <c r="AU69" s="34">
        <f>AU90*'Fixed data'!AX$5/1000000</f>
        <v>0</v>
      </c>
      <c r="AV69" s="34">
        <f>AV90*'Fixed data'!AY$5/1000000</f>
        <v>0</v>
      </c>
      <c r="AW69" s="34">
        <f>AW90*'Fixed data'!AZ$5/1000000</f>
        <v>0</v>
      </c>
      <c r="AX69" s="34">
        <f>AX90*'Fixed data'!BA$5/1000000</f>
        <v>0</v>
      </c>
      <c r="AY69" s="34">
        <f>AY90*'Fixed data'!BB$5/1000000</f>
        <v>0</v>
      </c>
      <c r="AZ69" s="34">
        <f>AZ90*'Fixed data'!BC$5/1000000</f>
        <v>0</v>
      </c>
      <c r="BA69" s="34">
        <f>BA90*'Fixed data'!BD$5/1000000</f>
        <v>0</v>
      </c>
      <c r="BB69" s="34">
        <f>BB90*'Fixed data'!BE$5/1000000</f>
        <v>0</v>
      </c>
      <c r="BC69" s="34">
        <f>BC90*'Fixed data'!BF$5/1000000</f>
        <v>0</v>
      </c>
      <c r="BD69" s="34">
        <f>BD90*'Fixed data'!BG$5/1000000</f>
        <v>0</v>
      </c>
    </row>
    <row r="70" spans="1:56" ht="15" customHeight="1" x14ac:dyDescent="0.3">
      <c r="A70" s="207"/>
      <c r="B70" s="9" t="s">
        <v>70</v>
      </c>
      <c r="C70" s="9"/>
      <c r="D70" s="4" t="s">
        <v>40</v>
      </c>
      <c r="E70" s="34">
        <f>E91*'Fixed data'!$G$9</f>
        <v>0</v>
      </c>
      <c r="F70" s="34">
        <f>F91*'Fixed data'!$G$9</f>
        <v>0</v>
      </c>
      <c r="G70" s="34">
        <f>G91*'Fixed data'!$G$9</f>
        <v>0</v>
      </c>
      <c r="H70" s="34">
        <f>H91*'Fixed data'!$G$9</f>
        <v>0</v>
      </c>
      <c r="I70" s="34">
        <f>I91*'Fixed data'!$G$9</f>
        <v>0</v>
      </c>
      <c r="J70" s="34">
        <f>J91*'Fixed data'!$G$9</f>
        <v>0</v>
      </c>
      <c r="K70" s="34">
        <f>K91*'Fixed data'!$G$9</f>
        <v>0</v>
      </c>
      <c r="L70" s="34">
        <f>L91*'Fixed data'!$G$9</f>
        <v>0</v>
      </c>
      <c r="M70" s="34">
        <f>M91*'Fixed data'!$G$9</f>
        <v>0</v>
      </c>
      <c r="N70" s="34">
        <f>N91*'Fixed data'!$G$9</f>
        <v>0</v>
      </c>
      <c r="O70" s="34">
        <f>O91*'Fixed data'!$G$9</f>
        <v>0</v>
      </c>
      <c r="P70" s="34">
        <f>P91*'Fixed data'!$G$9</f>
        <v>0</v>
      </c>
      <c r="Q70" s="34">
        <f>Q91*'Fixed data'!$G$9</f>
        <v>0</v>
      </c>
      <c r="R70" s="34">
        <f>R91*'Fixed data'!$G$9</f>
        <v>0</v>
      </c>
      <c r="S70" s="34">
        <f>S91*'Fixed data'!$G$9</f>
        <v>0</v>
      </c>
      <c r="T70" s="34">
        <f>T91*'Fixed data'!$G$9</f>
        <v>0</v>
      </c>
      <c r="U70" s="34">
        <f>U91*'Fixed data'!$G$9</f>
        <v>0</v>
      </c>
      <c r="V70" s="34">
        <f>V91*'Fixed data'!$G$9</f>
        <v>0</v>
      </c>
      <c r="W70" s="34">
        <f>W91*'Fixed data'!$G$9</f>
        <v>0</v>
      </c>
      <c r="X70" s="34">
        <f>X91*'Fixed data'!$G$9</f>
        <v>0</v>
      </c>
      <c r="Y70" s="34">
        <f>Y91*'Fixed data'!$G$9</f>
        <v>0</v>
      </c>
      <c r="Z70" s="34">
        <f>Z91*'Fixed data'!$G$9</f>
        <v>0</v>
      </c>
      <c r="AA70" s="34">
        <f>AA91*'Fixed data'!$G$9</f>
        <v>0</v>
      </c>
      <c r="AB70" s="34">
        <f>AB91*'Fixed data'!$G$9</f>
        <v>0</v>
      </c>
      <c r="AC70" s="34">
        <f>AC91*'Fixed data'!$G$9</f>
        <v>0</v>
      </c>
      <c r="AD70" s="34">
        <f>AD91*'Fixed data'!$G$9</f>
        <v>0</v>
      </c>
      <c r="AE70" s="34">
        <f>AE91*'Fixed data'!$G$9</f>
        <v>0</v>
      </c>
      <c r="AF70" s="34">
        <f>AF91*'Fixed data'!$G$9</f>
        <v>0</v>
      </c>
      <c r="AG70" s="34">
        <f>AG91*'Fixed data'!$G$9</f>
        <v>0</v>
      </c>
      <c r="AH70" s="34">
        <f>AH91*'Fixed data'!$G$9</f>
        <v>0</v>
      </c>
      <c r="AI70" s="34">
        <f>AI91*'Fixed data'!$G$9</f>
        <v>0</v>
      </c>
      <c r="AJ70" s="34">
        <f>AJ91*'Fixed data'!$G$9</f>
        <v>0</v>
      </c>
      <c r="AK70" s="34">
        <f>AK91*'Fixed data'!$G$9</f>
        <v>0</v>
      </c>
      <c r="AL70" s="34">
        <f>AL91*'Fixed data'!$G$9</f>
        <v>0</v>
      </c>
      <c r="AM70" s="34">
        <f>AM91*'Fixed data'!$G$9</f>
        <v>0</v>
      </c>
      <c r="AN70" s="34">
        <f>AN91*'Fixed data'!$G$9</f>
        <v>0</v>
      </c>
      <c r="AO70" s="34">
        <f>AO91*'Fixed data'!$G$9</f>
        <v>0</v>
      </c>
      <c r="AP70" s="34">
        <f>AP91*'Fixed data'!$G$9</f>
        <v>0</v>
      </c>
      <c r="AQ70" s="34">
        <f>AQ91*'Fixed data'!$G$9</f>
        <v>0</v>
      </c>
      <c r="AR70" s="34">
        <f>AR91*'Fixed data'!$G$9</f>
        <v>0</v>
      </c>
      <c r="AS70" s="34">
        <f>AS91*'Fixed data'!$G$9</f>
        <v>0</v>
      </c>
      <c r="AT70" s="34">
        <f>AT91*'Fixed data'!$G$9</f>
        <v>0</v>
      </c>
      <c r="AU70" s="34">
        <f>AU91*'Fixed data'!$G$9</f>
        <v>0</v>
      </c>
      <c r="AV70" s="34">
        <f>AV91*'Fixed data'!$G$9</f>
        <v>0</v>
      </c>
      <c r="AW70" s="34">
        <f>AW91*'Fixed data'!$G$9</f>
        <v>0</v>
      </c>
      <c r="AX70" s="34">
        <f>AX91*'Fixed data'!$G$9</f>
        <v>0</v>
      </c>
      <c r="AY70" s="34">
        <f>AY91*'Fixed data'!$G$9</f>
        <v>0</v>
      </c>
      <c r="AZ70" s="34">
        <f>AZ91*'Fixed data'!$G$9</f>
        <v>0</v>
      </c>
      <c r="BA70" s="34">
        <f>BA91*'Fixed data'!$G$9</f>
        <v>0</v>
      </c>
      <c r="BB70" s="34">
        <f>BB91*'Fixed data'!$G$9</f>
        <v>0</v>
      </c>
      <c r="BC70" s="34">
        <f>BC91*'Fixed data'!$G$9</f>
        <v>0</v>
      </c>
      <c r="BD70" s="34">
        <f>BD91*'Fixed data'!$G$9</f>
        <v>0</v>
      </c>
    </row>
    <row r="71" spans="1:56" ht="15" customHeight="1" x14ac:dyDescent="0.3">
      <c r="A71" s="207"/>
      <c r="B71" s="9" t="s">
        <v>71</v>
      </c>
      <c r="C71" s="9"/>
      <c r="D71" s="4" t="s">
        <v>40</v>
      </c>
      <c r="E71" s="34">
        <f>E92*'Fixed data'!$G$10</f>
        <v>0</v>
      </c>
      <c r="F71" s="34">
        <f>F92*'Fixed data'!$G$10</f>
        <v>0</v>
      </c>
      <c r="G71" s="34">
        <f>G92*'Fixed data'!$G$10</f>
        <v>0</v>
      </c>
      <c r="H71" s="34">
        <f>H92*'Fixed data'!$G$10</f>
        <v>0</v>
      </c>
      <c r="I71" s="34">
        <f>I92*'Fixed data'!$G$10</f>
        <v>0</v>
      </c>
      <c r="J71" s="34">
        <f>J92*'Fixed data'!$G$10</f>
        <v>0</v>
      </c>
      <c r="K71" s="34">
        <f>K92*'Fixed data'!$G$10</f>
        <v>0</v>
      </c>
      <c r="L71" s="34">
        <f>L92*'Fixed data'!$G$10</f>
        <v>0</v>
      </c>
      <c r="M71" s="34">
        <f>M92*'Fixed data'!$G$10</f>
        <v>0</v>
      </c>
      <c r="N71" s="34">
        <f>N92*'Fixed data'!$G$10</f>
        <v>0</v>
      </c>
      <c r="O71" s="34">
        <f>O92*'Fixed data'!$G$10</f>
        <v>0</v>
      </c>
      <c r="P71" s="34">
        <f>P92*'Fixed data'!$G$10</f>
        <v>0</v>
      </c>
      <c r="Q71" s="34">
        <f>Q92*'Fixed data'!$G$10</f>
        <v>0</v>
      </c>
      <c r="R71" s="34">
        <f>R92*'Fixed data'!$G$10</f>
        <v>0</v>
      </c>
      <c r="S71" s="34">
        <f>S92*'Fixed data'!$G$10</f>
        <v>0</v>
      </c>
      <c r="T71" s="34">
        <f>T92*'Fixed data'!$G$10</f>
        <v>0</v>
      </c>
      <c r="U71" s="34">
        <f>U92*'Fixed data'!$G$10</f>
        <v>0</v>
      </c>
      <c r="V71" s="34">
        <f>V92*'Fixed data'!$G$10</f>
        <v>0</v>
      </c>
      <c r="W71" s="34">
        <f>W92*'Fixed data'!$G$10</f>
        <v>0</v>
      </c>
      <c r="X71" s="34">
        <f>X92*'Fixed data'!$G$10</f>
        <v>0</v>
      </c>
      <c r="Y71" s="34">
        <f>Y92*'Fixed data'!$G$10</f>
        <v>0</v>
      </c>
      <c r="Z71" s="34">
        <f>Z92*'Fixed data'!$G$10</f>
        <v>0</v>
      </c>
      <c r="AA71" s="34">
        <f>AA92*'Fixed data'!$G$10</f>
        <v>0</v>
      </c>
      <c r="AB71" s="34">
        <f>AB92*'Fixed data'!$G$10</f>
        <v>0</v>
      </c>
      <c r="AC71" s="34">
        <f>AC92*'Fixed data'!$G$10</f>
        <v>0</v>
      </c>
      <c r="AD71" s="34">
        <f>AD92*'Fixed data'!$G$10</f>
        <v>0</v>
      </c>
      <c r="AE71" s="34">
        <f>AE92*'Fixed data'!$G$10</f>
        <v>0</v>
      </c>
      <c r="AF71" s="34">
        <f>AF92*'Fixed data'!$G$10</f>
        <v>0</v>
      </c>
      <c r="AG71" s="34">
        <f>AG92*'Fixed data'!$G$10</f>
        <v>0</v>
      </c>
      <c r="AH71" s="34">
        <f>AH92*'Fixed data'!$G$10</f>
        <v>0</v>
      </c>
      <c r="AI71" s="34">
        <f>AI92*'Fixed data'!$G$10</f>
        <v>0</v>
      </c>
      <c r="AJ71" s="34">
        <f>AJ92*'Fixed data'!$G$10</f>
        <v>0</v>
      </c>
      <c r="AK71" s="34">
        <f>AK92*'Fixed data'!$G$10</f>
        <v>0</v>
      </c>
      <c r="AL71" s="34">
        <f>AL92*'Fixed data'!$G$10</f>
        <v>0</v>
      </c>
      <c r="AM71" s="34">
        <f>AM92*'Fixed data'!$G$10</f>
        <v>0</v>
      </c>
      <c r="AN71" s="34">
        <f>AN92*'Fixed data'!$G$10</f>
        <v>0</v>
      </c>
      <c r="AO71" s="34">
        <f>AO92*'Fixed data'!$G$10</f>
        <v>0</v>
      </c>
      <c r="AP71" s="34">
        <f>AP92*'Fixed data'!$G$10</f>
        <v>0</v>
      </c>
      <c r="AQ71" s="34">
        <f>AQ92*'Fixed data'!$G$10</f>
        <v>0</v>
      </c>
      <c r="AR71" s="34">
        <f>AR92*'Fixed data'!$G$10</f>
        <v>0</v>
      </c>
      <c r="AS71" s="34">
        <f>AS92*'Fixed data'!$G$10</f>
        <v>0</v>
      </c>
      <c r="AT71" s="34">
        <f>AT92*'Fixed data'!$G$10</f>
        <v>0</v>
      </c>
      <c r="AU71" s="34">
        <f>AU92*'Fixed data'!$G$10</f>
        <v>0</v>
      </c>
      <c r="AV71" s="34">
        <f>AV92*'Fixed data'!$G$10</f>
        <v>0</v>
      </c>
      <c r="AW71" s="34">
        <f>AW92*'Fixed data'!$G$10</f>
        <v>0</v>
      </c>
      <c r="AX71" s="34">
        <f>AX92*'Fixed data'!$G$10</f>
        <v>0</v>
      </c>
      <c r="AY71" s="34">
        <f>AY92*'Fixed data'!$G$10</f>
        <v>0</v>
      </c>
      <c r="AZ71" s="34">
        <f>AZ92*'Fixed data'!$G$10</f>
        <v>0</v>
      </c>
      <c r="BA71" s="34">
        <f>BA92*'Fixed data'!$G$10</f>
        <v>0</v>
      </c>
      <c r="BB71" s="34">
        <f>BB92*'Fixed data'!$G$10</f>
        <v>0</v>
      </c>
      <c r="BC71" s="34">
        <f>BC92*'Fixed data'!$G$10</f>
        <v>0</v>
      </c>
      <c r="BD71" s="34">
        <f>BD92*'Fixed data'!$G$10</f>
        <v>0</v>
      </c>
    </row>
    <row r="72" spans="1:56" ht="15" customHeight="1" x14ac:dyDescent="0.3">
      <c r="A72" s="207"/>
      <c r="B72" s="4" t="s">
        <v>84</v>
      </c>
      <c r="D72" s="9" t="s">
        <v>40</v>
      </c>
      <c r="E72" s="34">
        <f>'Fixed data'!$G$11*E93/1000000</f>
        <v>0</v>
      </c>
      <c r="F72" s="34">
        <f>'Fixed data'!$G$11*F93/1000000</f>
        <v>0</v>
      </c>
      <c r="G72" s="34">
        <f>'Fixed data'!$G$11*G93/1000000</f>
        <v>0</v>
      </c>
      <c r="H72" s="34">
        <f>'Fixed data'!$G$11*H93/1000000</f>
        <v>0</v>
      </c>
      <c r="I72" s="34">
        <f>'Fixed data'!$G$11*I93/1000000</f>
        <v>0</v>
      </c>
      <c r="J72" s="34">
        <f>'Fixed data'!$G$11*J93/1000000</f>
        <v>0</v>
      </c>
      <c r="K72" s="34">
        <f>'Fixed data'!$G$11*K93/1000000</f>
        <v>0</v>
      </c>
      <c r="L72" s="34">
        <f>'Fixed data'!$G$11*L93/1000000</f>
        <v>0</v>
      </c>
      <c r="M72" s="34">
        <f>'Fixed data'!$G$11*M93/1000000</f>
        <v>0</v>
      </c>
      <c r="N72" s="34">
        <f>'Fixed data'!$G$11*N93/1000000</f>
        <v>0</v>
      </c>
      <c r="O72" s="34">
        <f>'Fixed data'!$G$11*O93/1000000</f>
        <v>0</v>
      </c>
      <c r="P72" s="34">
        <f>'Fixed data'!$G$11*P93/1000000</f>
        <v>0</v>
      </c>
      <c r="Q72" s="34">
        <f>'Fixed data'!$G$11*Q93/1000000</f>
        <v>0</v>
      </c>
      <c r="R72" s="34">
        <f>'Fixed data'!$G$11*R93/1000000</f>
        <v>0</v>
      </c>
      <c r="S72" s="34">
        <f>'Fixed data'!$G$11*S93/1000000</f>
        <v>0</v>
      </c>
      <c r="T72" s="34">
        <f>'Fixed data'!$G$11*T93/1000000</f>
        <v>0</v>
      </c>
      <c r="U72" s="34">
        <f>'Fixed data'!$G$11*U93/1000000</f>
        <v>0</v>
      </c>
      <c r="V72" s="34">
        <f>'Fixed data'!$G$11*V93/1000000</f>
        <v>0</v>
      </c>
      <c r="W72" s="34">
        <f>'Fixed data'!$G$11*W93/1000000</f>
        <v>0</v>
      </c>
      <c r="X72" s="34">
        <f>'Fixed data'!$G$11*X93/1000000</f>
        <v>0</v>
      </c>
      <c r="Y72" s="34">
        <f>'Fixed data'!$G$11*Y93/1000000</f>
        <v>0</v>
      </c>
      <c r="Z72" s="34">
        <f>'Fixed data'!$G$11*Z93/1000000</f>
        <v>0</v>
      </c>
      <c r="AA72" s="34">
        <f>'Fixed data'!$G$11*AA93/1000000</f>
        <v>0</v>
      </c>
      <c r="AB72" s="34">
        <f>'Fixed data'!$G$11*AB93/1000000</f>
        <v>0</v>
      </c>
      <c r="AC72" s="34">
        <f>'Fixed data'!$G$11*AC93/1000000</f>
        <v>0</v>
      </c>
      <c r="AD72" s="34">
        <f>'Fixed data'!$G$11*AD93/1000000</f>
        <v>0</v>
      </c>
      <c r="AE72" s="34">
        <f>'Fixed data'!$G$11*AE93/1000000</f>
        <v>0</v>
      </c>
      <c r="AF72" s="34">
        <f>'Fixed data'!$G$11*AF93/1000000</f>
        <v>0</v>
      </c>
      <c r="AG72" s="34">
        <f>'Fixed data'!$G$11*AG93/1000000</f>
        <v>0</v>
      </c>
      <c r="AH72" s="34">
        <f>'Fixed data'!$G$11*AH93/1000000</f>
        <v>0</v>
      </c>
      <c r="AI72" s="34">
        <f>'Fixed data'!$G$11*AI93/1000000</f>
        <v>0</v>
      </c>
      <c r="AJ72" s="34">
        <f>'Fixed data'!$G$11*AJ93/1000000</f>
        <v>0</v>
      </c>
      <c r="AK72" s="34">
        <f>'Fixed data'!$G$11*AK93/1000000</f>
        <v>0</v>
      </c>
      <c r="AL72" s="34">
        <f>'Fixed data'!$G$11*AL93/1000000</f>
        <v>0</v>
      </c>
      <c r="AM72" s="34">
        <f>'Fixed data'!$G$11*AM93/1000000</f>
        <v>0</v>
      </c>
      <c r="AN72" s="34">
        <f>'Fixed data'!$G$11*AN93/1000000</f>
        <v>0</v>
      </c>
      <c r="AO72" s="34">
        <f>'Fixed data'!$G$11*AO93/1000000</f>
        <v>0</v>
      </c>
      <c r="AP72" s="34">
        <f>'Fixed data'!$G$11*AP93/1000000</f>
        <v>0</v>
      </c>
      <c r="AQ72" s="34">
        <f>'Fixed data'!$G$11*AQ93/1000000</f>
        <v>0</v>
      </c>
      <c r="AR72" s="34">
        <f>'Fixed data'!$G$11*AR93/1000000</f>
        <v>0</v>
      </c>
      <c r="AS72" s="34">
        <f>'Fixed data'!$G$11*AS93/1000000</f>
        <v>0</v>
      </c>
      <c r="AT72" s="34">
        <f>'Fixed data'!$G$11*AT93/1000000</f>
        <v>0</v>
      </c>
      <c r="AU72" s="34">
        <f>'Fixed data'!$G$11*AU93/1000000</f>
        <v>0</v>
      </c>
      <c r="AV72" s="34">
        <f>'Fixed data'!$G$11*AV93/1000000</f>
        <v>0</v>
      </c>
      <c r="AW72" s="34">
        <f>'Fixed data'!$G$11*AW93/1000000</f>
        <v>0</v>
      </c>
      <c r="AX72" s="34">
        <f>'Fixed data'!$G$11*AX93/1000000</f>
        <v>0</v>
      </c>
      <c r="AY72" s="34">
        <f>'Fixed data'!$G$11*AY93/1000000</f>
        <v>0</v>
      </c>
      <c r="AZ72" s="34">
        <f>'Fixed data'!$G$11*AZ93/1000000</f>
        <v>0</v>
      </c>
      <c r="BA72" s="34">
        <f>'Fixed data'!$G$11*BA93/1000000</f>
        <v>0</v>
      </c>
      <c r="BB72" s="34">
        <f>'Fixed data'!$G$11*BB93/1000000</f>
        <v>0</v>
      </c>
      <c r="BC72" s="34">
        <f>'Fixed data'!$G$11*BC93/1000000</f>
        <v>0</v>
      </c>
      <c r="BD72" s="34">
        <f>'Fixed data'!$G$11*BD93/1000000</f>
        <v>0</v>
      </c>
    </row>
    <row r="73" spans="1:56" ht="15" customHeight="1" x14ac:dyDescent="0.3">
      <c r="A73" s="207"/>
      <c r="B73" s="9" t="s">
        <v>37</v>
      </c>
      <c r="C73" s="9"/>
      <c r="D73" s="9" t="s">
        <v>40</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row>
    <row r="74" spans="1:56" ht="15" customHeight="1" x14ac:dyDescent="0.3">
      <c r="A74" s="207"/>
      <c r="B74" s="9" t="s">
        <v>38</v>
      </c>
      <c r="C74" s="9"/>
      <c r="D74" s="9" t="s">
        <v>40</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row>
    <row r="75" spans="1:56" ht="15" customHeight="1" x14ac:dyDescent="0.3">
      <c r="A75" s="207"/>
      <c r="B75" s="9" t="s">
        <v>211</v>
      </c>
      <c r="C75" s="9"/>
      <c r="D75" s="9" t="s">
        <v>40</v>
      </c>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row>
    <row r="76" spans="1:56" ht="15.75" customHeight="1" thickBot="1" x14ac:dyDescent="0.35">
      <c r="A76" s="208"/>
      <c r="B76" s="13" t="s">
        <v>101</v>
      </c>
      <c r="C76" s="13"/>
      <c r="D76" s="13" t="s">
        <v>40</v>
      </c>
      <c r="E76" s="53">
        <f>SUM(E65:E75)</f>
        <v>1.4821648388190344E-2</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40</v>
      </c>
      <c r="E77" s="54">
        <f>IF('Fixed data'!$G$19=FALSE,E64+E76,E64)</f>
        <v>7.2438599452280344E-2</v>
      </c>
      <c r="F77" s="54">
        <f>IF('Fixed data'!$G$19=FALSE,F64+F76,F64)</f>
        <v>5.9399227852675804E-2</v>
      </c>
      <c r="G77" s="54">
        <f>IF('Fixed data'!$G$19=FALSE,G64+G76,G64)</f>
        <v>5.8109680635250266E-2</v>
      </c>
      <c r="H77" s="54">
        <f>IF('Fixed data'!$G$19=FALSE,H64+H76,H64)</f>
        <v>7.5104499001746872E-2</v>
      </c>
      <c r="I77" s="54">
        <f>IF('Fixed data'!$G$19=FALSE,I64+I76,I64)</f>
        <v>0.19173020869697083</v>
      </c>
      <c r="J77" s="54">
        <f>IF('Fixed data'!$G$19=FALSE,J64+J76,J64)</f>
        <v>0.15074887342860044</v>
      </c>
      <c r="K77" s="54">
        <f>IF('Fixed data'!$G$19=FALSE,K64+K76,K64)</f>
        <v>0.16308692003893965</v>
      </c>
      <c r="L77" s="54">
        <f>IF('Fixed data'!$G$19=FALSE,L64+L76,L64)</f>
        <v>0.17872664323851173</v>
      </c>
      <c r="M77" s="54">
        <f>IF('Fixed data'!$G$19=FALSE,M64+M76,M64)</f>
        <v>0.14207570864602972</v>
      </c>
      <c r="N77" s="54">
        <f>IF('Fixed data'!$G$19=FALSE,N64+N76,N64)</f>
        <v>0.13987575985519396</v>
      </c>
      <c r="O77" s="54">
        <f>IF('Fixed data'!$G$19=FALSE,O64+O76,O64)</f>
        <v>0.13767581106435822</v>
      </c>
      <c r="P77" s="54">
        <f>IF('Fixed data'!$G$19=FALSE,P64+P76,P64)</f>
        <v>0.13547586227352246</v>
      </c>
      <c r="Q77" s="54">
        <f>IF('Fixed data'!$G$19=FALSE,Q64+Q76,Q64)</f>
        <v>0.13327591348268669</v>
      </c>
      <c r="R77" s="54">
        <f>IF('Fixed data'!$G$19=FALSE,R64+R76,R64)</f>
        <v>0.13107596469185095</v>
      </c>
      <c r="S77" s="54">
        <f>IF('Fixed data'!$G$19=FALSE,S64+S76,S64)</f>
        <v>0.12887601590101519</v>
      </c>
      <c r="T77" s="54">
        <f>IF('Fixed data'!$G$19=FALSE,T64+T76,T64)</f>
        <v>0.12667606711017942</v>
      </c>
      <c r="U77" s="54">
        <f>IF('Fixed data'!$G$19=FALSE,U64+U76,U64)</f>
        <v>0.12447611831934367</v>
      </c>
      <c r="V77" s="54">
        <f>IF('Fixed data'!$G$19=FALSE,V64+V76,V64)</f>
        <v>0.12227616952850791</v>
      </c>
      <c r="W77" s="54">
        <f>IF('Fixed data'!$G$19=FALSE,W64+W76,W64)</f>
        <v>0.12007622073767216</v>
      </c>
      <c r="X77" s="54">
        <f>IF('Fixed data'!$G$19=FALSE,X64+X76,X64)</f>
        <v>0.11787627194683639</v>
      </c>
      <c r="Y77" s="54">
        <f>IF('Fixed data'!$G$19=FALSE,Y64+Y76,Y64)</f>
        <v>0.11567632315600064</v>
      </c>
      <c r="Z77" s="54">
        <f>IF('Fixed data'!$G$19=FALSE,Z64+Z76,Z64)</f>
        <v>0.11347637436516488</v>
      </c>
      <c r="AA77" s="54">
        <f>IF('Fixed data'!$G$19=FALSE,AA64+AA76,AA64)</f>
        <v>0.11127642557432912</v>
      </c>
      <c r="AB77" s="54">
        <f>IF('Fixed data'!$G$19=FALSE,AB64+AB76,AB64)</f>
        <v>0.10907647678349336</v>
      </c>
      <c r="AC77" s="54">
        <f>IF('Fixed data'!$G$19=FALSE,AC64+AC76,AC64)</f>
        <v>0.10687652799265762</v>
      </c>
      <c r="AD77" s="54">
        <f>IF('Fixed data'!$G$19=FALSE,AD64+AD76,AD64)</f>
        <v>0.10467657920182184</v>
      </c>
      <c r="AE77" s="54">
        <f>IF('Fixed data'!$G$19=FALSE,AE64+AE76,AE64)</f>
        <v>0.10247663041098609</v>
      </c>
      <c r="AF77" s="54">
        <f>IF('Fixed data'!$G$19=FALSE,AF64+AF76,AF64)</f>
        <v>0.10027668162015033</v>
      </c>
      <c r="AG77" s="54">
        <f>IF('Fixed data'!$G$19=FALSE,AG64+AG76,AG64)</f>
        <v>9.8076732829314589E-2</v>
      </c>
      <c r="AH77" s="54">
        <f>IF('Fixed data'!$G$19=FALSE,AH64+AH76,AH64)</f>
        <v>9.587678403847881E-2</v>
      </c>
      <c r="AI77" s="54">
        <f>IF('Fixed data'!$G$19=FALSE,AI64+AI76,AI64)</f>
        <v>9.3676835247643059E-2</v>
      </c>
      <c r="AJ77" s="54">
        <f>IF('Fixed data'!$G$19=FALSE,AJ64+AJ76,AJ64)</f>
        <v>9.1476886456807294E-2</v>
      </c>
      <c r="AK77" s="54">
        <f>IF('Fixed data'!$G$19=FALSE,AK64+AK76,AK64)</f>
        <v>8.9276937665971542E-2</v>
      </c>
      <c r="AL77" s="54">
        <f>IF('Fixed data'!$G$19=FALSE,AL64+AL76,AL64)</f>
        <v>8.7076988875135791E-2</v>
      </c>
      <c r="AM77" s="54">
        <f>IF('Fixed data'!$G$19=FALSE,AM64+AM76,AM64)</f>
        <v>8.4877040084300026E-2</v>
      </c>
      <c r="AN77" s="54">
        <f>IF('Fixed data'!$G$19=FALSE,AN64+AN76,AN64)</f>
        <v>8.2677091293464261E-2</v>
      </c>
      <c r="AO77" s="54">
        <f>IF('Fixed data'!$G$19=FALSE,AO64+AO76,AO64)</f>
        <v>8.047714250262851E-2</v>
      </c>
      <c r="AP77" s="54">
        <f>IF('Fixed data'!$G$19=FALSE,AP64+AP76,AP64)</f>
        <v>7.8277193711792759E-2</v>
      </c>
      <c r="AQ77" s="54">
        <f>IF('Fixed data'!$G$19=FALSE,AQ64+AQ76,AQ64)</f>
        <v>7.6077244920956993E-2</v>
      </c>
      <c r="AR77" s="54">
        <f>IF('Fixed data'!$G$19=FALSE,AR64+AR76,AR64)</f>
        <v>7.3877296130121228E-2</v>
      </c>
      <c r="AS77" s="54">
        <f>IF('Fixed data'!$G$19=FALSE,AS64+AS76,AS64)</f>
        <v>7.1677347339285477E-2</v>
      </c>
      <c r="AT77" s="54">
        <f>IF('Fixed data'!$G$19=FALSE,AT64+AT76,AT64)</f>
        <v>6.9477398548449726E-2</v>
      </c>
      <c r="AU77" s="54">
        <f>IF('Fixed data'!$G$19=FALSE,AU64+AU76,AU64)</f>
        <v>6.7277449757613961E-2</v>
      </c>
      <c r="AV77" s="54">
        <f>IF('Fixed data'!$G$19=FALSE,AV64+AV76,AV64)</f>
        <v>6.507750096677821E-2</v>
      </c>
      <c r="AW77" s="54">
        <f>IF('Fixed data'!$G$19=FALSE,AW64+AW76,AW64)</f>
        <v>6.2877552175942444E-2</v>
      </c>
      <c r="AX77" s="54">
        <f>IF('Fixed data'!$G$19=FALSE,AX64+AX76,AX64)</f>
        <v>6.0677603385106693E-2</v>
      </c>
      <c r="AY77" s="54">
        <f>IF('Fixed data'!$G$19=FALSE,AY64+AY76,AY64)</f>
        <v>5.2145351040139599E-2</v>
      </c>
      <c r="AZ77" s="54">
        <f>IF('Fixed data'!$G$19=FALSE,AZ64+AZ76,AZ64)</f>
        <v>4.5759807984538173E-2</v>
      </c>
      <c r="BA77" s="54">
        <f>IF('Fixed data'!$G$19=FALSE,BA64+BA76,BA64)</f>
        <v>4.1136437143314705E-2</v>
      </c>
      <c r="BB77" s="54">
        <f>IF('Fixed data'!$G$19=FALSE,BB64+BB76,BB64)</f>
        <v>3.5664573542955887E-2</v>
      </c>
      <c r="BC77" s="54">
        <f>IF('Fixed data'!$G$19=FALSE,BC64+BC76,BC64)</f>
        <v>1.8741259937990421E-2</v>
      </c>
      <c r="BD77" s="54">
        <f>IF('Fixed data'!$G$19=FALSE,BD64+BD76,BD64)</f>
        <v>1.196845794061384E-2</v>
      </c>
    </row>
    <row r="78" spans="1:56" ht="15.75" outlineLevel="1" x14ac:dyDescent="0.3">
      <c r="A78" s="75"/>
      <c r="B78" s="4" t="s">
        <v>64</v>
      </c>
      <c r="C78" s="19" t="s">
        <v>65</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76</v>
      </c>
      <c r="C79" s="52" t="s">
        <v>77</v>
      </c>
      <c r="D79" s="38"/>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40</v>
      </c>
      <c r="E80" s="55">
        <f>IF('Fixed data'!$G$19=TRUE,(E77-SUM(E70:E71))*E78+SUM(E70:E71)*E79,E77*E78)</f>
        <v>6.9988984978048646E-2</v>
      </c>
      <c r="F80" s="55">
        <f t="shared" ref="F80:BD80" si="10">F77*F78</f>
        <v>5.5449814793974941E-2</v>
      </c>
      <c r="G80" s="55">
        <f t="shared" si="10"/>
        <v>5.2411602577662308E-2</v>
      </c>
      <c r="H80" s="55">
        <f t="shared" si="10"/>
        <v>6.5449231920267498E-2</v>
      </c>
      <c r="I80" s="55">
        <f t="shared" si="10"/>
        <v>0.16143169099903429</v>
      </c>
      <c r="J80" s="55">
        <f t="shared" si="10"/>
        <v>0.12263430566283434</v>
      </c>
      <c r="K80" s="55">
        <f t="shared" si="10"/>
        <v>0.12818484495637136</v>
      </c>
      <c r="L80" s="55">
        <f t="shared" si="10"/>
        <v>0.1357270782790648</v>
      </c>
      <c r="M80" s="55">
        <f t="shared" si="10"/>
        <v>0.10424534782937976</v>
      </c>
      <c r="N80" s="55">
        <f t="shared" si="10"/>
        <v>9.9160557743297073E-2</v>
      </c>
      <c r="O80" s="55">
        <f t="shared" si="10"/>
        <v>9.4300456672730015E-2</v>
      </c>
      <c r="P80" s="55">
        <f t="shared" si="10"/>
        <v>8.9655662973935471E-2</v>
      </c>
      <c r="Q80" s="55">
        <f t="shared" si="10"/>
        <v>8.5217172567216434E-2</v>
      </c>
      <c r="R80" s="55">
        <f t="shared" si="10"/>
        <v>8.0976344129573663E-2</v>
      </c>
      <c r="S80" s="55">
        <f t="shared" si="10"/>
        <v>7.692488485705716E-2</v>
      </c>
      <c r="T80" s="55">
        <f t="shared" si="10"/>
        <v>7.3054836775219623E-2</v>
      </c>
      <c r="U80" s="55">
        <f t="shared" si="10"/>
        <v>6.9358563576883928E-2</v>
      </c>
      <c r="V80" s="55">
        <f t="shared" si="10"/>
        <v>6.5828737967215181E-2</v>
      </c>
      <c r="W80" s="55">
        <f t="shared" si="10"/>
        <v>6.2458329496839146E-2</v>
      </c>
      <c r="X80" s="55">
        <f t="shared" si="10"/>
        <v>5.9240592864469956E-2</v>
      </c>
      <c r="Y80" s="55">
        <f t="shared" si="10"/>
        <v>5.6169056671206974E-2</v>
      </c>
      <c r="Z80" s="55">
        <f t="shared" si="10"/>
        <v>5.3237512609328998E-2</v>
      </c>
      <c r="AA80" s="55">
        <f t="shared" si="10"/>
        <v>5.044000506906024E-2</v>
      </c>
      <c r="AB80" s="55">
        <f t="shared" si="10"/>
        <v>4.7770821147402005E-2</v>
      </c>
      <c r="AC80" s="55">
        <f t="shared" si="10"/>
        <v>4.5224481043722758E-2</v>
      </c>
      <c r="AD80" s="55">
        <f t="shared" si="10"/>
        <v>4.2795728827374341E-2</v>
      </c>
      <c r="AE80" s="55">
        <f t="shared" si="10"/>
        <v>4.047952356315633E-2</v>
      </c>
      <c r="AF80" s="55">
        <f t="shared" si="10"/>
        <v>3.8271030780983699E-2</v>
      </c>
      <c r="AG80" s="55">
        <f t="shared" si="10"/>
        <v>3.6165614276627171E-2</v>
      </c>
      <c r="AH80" s="55">
        <f t="shared" si="10"/>
        <v>3.4158828230889421E-2</v>
      </c>
      <c r="AI80" s="55">
        <f t="shared" si="10"/>
        <v>3.7469529898429076E-2</v>
      </c>
      <c r="AJ80" s="55">
        <f t="shared" si="10"/>
        <v>3.5523862778720508E-2</v>
      </c>
      <c r="AK80" s="55">
        <f t="shared" si="10"/>
        <v>3.3659748728188492E-2</v>
      </c>
      <c r="AL80" s="55">
        <f t="shared" si="10"/>
        <v>3.1874087662689975E-2</v>
      </c>
      <c r="AM80" s="55">
        <f t="shared" si="10"/>
        <v>3.0163890901077236E-2</v>
      </c>
      <c r="AN80" s="55">
        <f t="shared" si="10"/>
        <v>2.8526277305617055E-2</v>
      </c>
      <c r="AO80" s="55">
        <f t="shared" si="10"/>
        <v>2.6958469552732501E-2</v>
      </c>
      <c r="AP80" s="55">
        <f t="shared" si="10"/>
        <v>2.5457790529750113E-2</v>
      </c>
      <c r="AQ80" s="55">
        <f t="shared" si="10"/>
        <v>2.4021659853476027E-2</v>
      </c>
      <c r="AR80" s="55">
        <f t="shared" si="10"/>
        <v>2.2647590506560952E-2</v>
      </c>
      <c r="AS80" s="55">
        <f t="shared" si="10"/>
        <v>2.1333185587745811E-2</v>
      </c>
      <c r="AT80" s="55">
        <f t="shared" si="10"/>
        <v>2.0076135172207955E-2</v>
      </c>
      <c r="AU80" s="55">
        <f t="shared" si="10"/>
        <v>1.8874213278350999E-2</v>
      </c>
      <c r="AV80" s="55">
        <f t="shared" si="10"/>
        <v>1.7725274937501281E-2</v>
      </c>
      <c r="AW80" s="55">
        <f t="shared" si="10"/>
        <v>1.662725336308948E-2</v>
      </c>
      <c r="AX80" s="55">
        <f t="shared" si="10"/>
        <v>1.557815721600816E-2</v>
      </c>
      <c r="AY80" s="55">
        <f t="shared" si="10"/>
        <v>1.2997685799579139E-2</v>
      </c>
      <c r="AZ80" s="55">
        <f t="shared" si="10"/>
        <v>1.1073818663912424E-2</v>
      </c>
      <c r="BA80" s="55">
        <f t="shared" si="10"/>
        <v>9.6650179262077751E-3</v>
      </c>
      <c r="BB80" s="55">
        <f t="shared" si="10"/>
        <v>8.1353417228305878E-3</v>
      </c>
      <c r="BC80" s="55">
        <f t="shared" si="10"/>
        <v>4.150499102947282E-3</v>
      </c>
      <c r="BD80" s="55">
        <f t="shared" si="10"/>
        <v>2.5733716565368232E-3</v>
      </c>
    </row>
    <row r="81" spans="1:56" x14ac:dyDescent="0.3">
      <c r="A81" s="75"/>
      <c r="B81" s="15" t="s">
        <v>18</v>
      </c>
      <c r="C81" s="15"/>
      <c r="D81" s="14" t="s">
        <v>40</v>
      </c>
      <c r="E81" s="56">
        <f>+E80</f>
        <v>6.9988984978048646E-2</v>
      </c>
      <c r="F81" s="56">
        <f t="shared" ref="F81:BD81" si="11">+E81+F80</f>
        <v>0.1254387997720236</v>
      </c>
      <c r="G81" s="56">
        <f t="shared" si="11"/>
        <v>0.17785040234968591</v>
      </c>
      <c r="H81" s="56">
        <f t="shared" si="11"/>
        <v>0.24329963426995341</v>
      </c>
      <c r="I81" s="56">
        <f t="shared" si="11"/>
        <v>0.4047313252689877</v>
      </c>
      <c r="J81" s="56">
        <f t="shared" si="11"/>
        <v>0.52736563093182198</v>
      </c>
      <c r="K81" s="56">
        <f t="shared" si="11"/>
        <v>0.65555047588819337</v>
      </c>
      <c r="L81" s="56">
        <f t="shared" si="11"/>
        <v>0.7912775541672582</v>
      </c>
      <c r="M81" s="56">
        <f t="shared" si="11"/>
        <v>0.89552290199663798</v>
      </c>
      <c r="N81" s="56">
        <f t="shared" si="11"/>
        <v>0.99468345973993499</v>
      </c>
      <c r="O81" s="56">
        <f t="shared" si="11"/>
        <v>1.0889839164126651</v>
      </c>
      <c r="P81" s="56">
        <f t="shared" si="11"/>
        <v>1.1786395793866007</v>
      </c>
      <c r="Q81" s="56">
        <f t="shared" si="11"/>
        <v>1.2638567519538171</v>
      </c>
      <c r="R81" s="56">
        <f t="shared" si="11"/>
        <v>1.3448330960833907</v>
      </c>
      <c r="S81" s="56">
        <f t="shared" si="11"/>
        <v>1.4217579809404479</v>
      </c>
      <c r="T81" s="56">
        <f t="shared" si="11"/>
        <v>1.4948128177156677</v>
      </c>
      <c r="U81" s="56">
        <f t="shared" si="11"/>
        <v>1.5641713812925515</v>
      </c>
      <c r="V81" s="56">
        <f t="shared" si="11"/>
        <v>1.6300001192597666</v>
      </c>
      <c r="W81" s="56">
        <f t="shared" si="11"/>
        <v>1.6924584487566057</v>
      </c>
      <c r="X81" s="56">
        <f t="shared" si="11"/>
        <v>1.7516990416210756</v>
      </c>
      <c r="Y81" s="56">
        <f t="shared" si="11"/>
        <v>1.8078680982922826</v>
      </c>
      <c r="Z81" s="56">
        <f t="shared" si="11"/>
        <v>1.8611056109016115</v>
      </c>
      <c r="AA81" s="56">
        <f t="shared" si="11"/>
        <v>1.9115456159706719</v>
      </c>
      <c r="AB81" s="56">
        <f t="shared" si="11"/>
        <v>1.9593164371180738</v>
      </c>
      <c r="AC81" s="56">
        <f t="shared" si="11"/>
        <v>2.0045409181617964</v>
      </c>
      <c r="AD81" s="56">
        <f t="shared" si="11"/>
        <v>2.0473366469891707</v>
      </c>
      <c r="AE81" s="56">
        <f t="shared" si="11"/>
        <v>2.087816170552327</v>
      </c>
      <c r="AF81" s="56">
        <f t="shared" si="11"/>
        <v>2.1260872013333105</v>
      </c>
      <c r="AG81" s="56">
        <f t="shared" si="11"/>
        <v>2.1622528156099379</v>
      </c>
      <c r="AH81" s="56">
        <f t="shared" si="11"/>
        <v>2.1964116438408272</v>
      </c>
      <c r="AI81" s="56">
        <f t="shared" si="11"/>
        <v>2.2338811737392561</v>
      </c>
      <c r="AJ81" s="56">
        <f t="shared" si="11"/>
        <v>2.2694050365179765</v>
      </c>
      <c r="AK81" s="56">
        <f t="shared" si="11"/>
        <v>2.303064785246165</v>
      </c>
      <c r="AL81" s="56">
        <f t="shared" si="11"/>
        <v>2.3349388729088552</v>
      </c>
      <c r="AM81" s="56">
        <f t="shared" si="11"/>
        <v>2.3651027638099325</v>
      </c>
      <c r="AN81" s="56">
        <f t="shared" si="11"/>
        <v>2.3936290411155494</v>
      </c>
      <c r="AO81" s="56">
        <f t="shared" si="11"/>
        <v>2.4205875106682817</v>
      </c>
      <c r="AP81" s="56">
        <f t="shared" si="11"/>
        <v>2.4460453011980317</v>
      </c>
      <c r="AQ81" s="56">
        <f t="shared" si="11"/>
        <v>2.4700669610515078</v>
      </c>
      <c r="AR81" s="56">
        <f t="shared" si="11"/>
        <v>2.4927145515580689</v>
      </c>
      <c r="AS81" s="56">
        <f t="shared" si="11"/>
        <v>2.5140477371458148</v>
      </c>
      <c r="AT81" s="56">
        <f t="shared" si="11"/>
        <v>2.5341238723180228</v>
      </c>
      <c r="AU81" s="56">
        <f t="shared" si="11"/>
        <v>2.5529980855963736</v>
      </c>
      <c r="AV81" s="56">
        <f t="shared" si="11"/>
        <v>2.5707233605338748</v>
      </c>
      <c r="AW81" s="56">
        <f t="shared" si="11"/>
        <v>2.5873506138969642</v>
      </c>
      <c r="AX81" s="56">
        <f t="shared" si="11"/>
        <v>2.6029287711129725</v>
      </c>
      <c r="AY81" s="56">
        <f t="shared" si="11"/>
        <v>2.6159264569125518</v>
      </c>
      <c r="AZ81" s="56">
        <f t="shared" si="11"/>
        <v>2.6270002755764641</v>
      </c>
      <c r="BA81" s="56">
        <f t="shared" si="11"/>
        <v>2.6366652935026718</v>
      </c>
      <c r="BB81" s="56">
        <f t="shared" si="11"/>
        <v>2.6448006352255025</v>
      </c>
      <c r="BC81" s="56">
        <f t="shared" si="11"/>
        <v>2.6489511343284495</v>
      </c>
      <c r="BD81" s="56">
        <f t="shared" si="11"/>
        <v>2.6515245059849866</v>
      </c>
    </row>
    <row r="82" spans="1:56" x14ac:dyDescent="0.3">
      <c r="A82" s="75"/>
      <c r="B82" s="14"/>
    </row>
    <row r="83" spans="1:56" x14ac:dyDescent="0.3">
      <c r="A83" s="75"/>
    </row>
    <row r="84" spans="1:56" x14ac:dyDescent="0.3">
      <c r="A84" s="117"/>
      <c r="B84" s="124" t="s">
        <v>217</v>
      </c>
      <c r="C84" s="118"/>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row>
    <row r="85" spans="1:56" x14ac:dyDescent="0.3">
      <c r="A85" s="120"/>
      <c r="B85" s="121" t="s">
        <v>322</v>
      </c>
      <c r="C85" s="122"/>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row>
    <row r="86" spans="1:56" ht="12.75" customHeight="1" x14ac:dyDescent="0.3">
      <c r="A86" s="209" t="s">
        <v>300</v>
      </c>
      <c r="B86" s="4" t="s">
        <v>212</v>
      </c>
      <c r="D86" s="4" t="s">
        <v>88</v>
      </c>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row>
    <row r="87" spans="1:56" x14ac:dyDescent="0.3">
      <c r="A87" s="209"/>
      <c r="B87" s="4" t="s">
        <v>213</v>
      </c>
      <c r="D87" s="4" t="s">
        <v>90</v>
      </c>
      <c r="E87" s="34">
        <f>E86*'Fixed data'!H$12</f>
        <v>0</v>
      </c>
      <c r="F87" s="34">
        <f>F86*'Fixed data'!I$12</f>
        <v>0</v>
      </c>
      <c r="G87" s="34">
        <f>G86*'Fixed data'!J$12</f>
        <v>0</v>
      </c>
      <c r="H87" s="34">
        <f>H86*'Fixed data'!K$12</f>
        <v>0</v>
      </c>
      <c r="I87" s="34">
        <f>I86*'Fixed data'!L$12</f>
        <v>0</v>
      </c>
      <c r="J87" s="34">
        <f>J86*'Fixed data'!M$12</f>
        <v>0</v>
      </c>
      <c r="K87" s="34">
        <f>K86*'Fixed data'!N$12</f>
        <v>0</v>
      </c>
      <c r="L87" s="34">
        <f>L86*'Fixed data'!O$12</f>
        <v>0</v>
      </c>
      <c r="M87" s="34">
        <f>M86*'Fixed data'!P$12</f>
        <v>0</v>
      </c>
      <c r="N87" s="34">
        <f>N86*'Fixed data'!Q$12</f>
        <v>0</v>
      </c>
      <c r="O87" s="34">
        <f>O86*'Fixed data'!R$12</f>
        <v>0</v>
      </c>
      <c r="P87" s="34">
        <f>P86*'Fixed data'!S$12</f>
        <v>0</v>
      </c>
      <c r="Q87" s="34">
        <f>Q86*'Fixed data'!T$12</f>
        <v>0</v>
      </c>
      <c r="R87" s="34">
        <f>R86*'Fixed data'!U$12</f>
        <v>0</v>
      </c>
      <c r="S87" s="34">
        <f>S86*'Fixed data'!V$12</f>
        <v>0</v>
      </c>
      <c r="T87" s="34">
        <f>T86*'Fixed data'!W$12</f>
        <v>0</v>
      </c>
      <c r="U87" s="34">
        <f>U86*'Fixed data'!X$12</f>
        <v>0</v>
      </c>
      <c r="V87" s="34">
        <f>V86*'Fixed data'!Y$12</f>
        <v>0</v>
      </c>
      <c r="W87" s="34">
        <f>W86*'Fixed data'!Z$12</f>
        <v>0</v>
      </c>
      <c r="X87" s="34">
        <f>X86*'Fixed data'!AA$12</f>
        <v>0</v>
      </c>
      <c r="Y87" s="34">
        <f>Y86*'Fixed data'!AB$12</f>
        <v>0</v>
      </c>
      <c r="Z87" s="34">
        <f>Z86*'Fixed data'!AC$12</f>
        <v>0</v>
      </c>
      <c r="AA87" s="34">
        <f>AA86*'Fixed data'!AD$12</f>
        <v>0</v>
      </c>
      <c r="AB87" s="34">
        <f>AB86*'Fixed data'!AE$12</f>
        <v>0</v>
      </c>
      <c r="AC87" s="34">
        <f>AC86*'Fixed data'!AF$12</f>
        <v>0</v>
      </c>
      <c r="AD87" s="34">
        <f>AD86*'Fixed data'!AG$12</f>
        <v>0</v>
      </c>
      <c r="AE87" s="34">
        <f>AE86*'Fixed data'!AH$12</f>
        <v>0</v>
      </c>
      <c r="AF87" s="34">
        <f>AF86*'Fixed data'!AI$12</f>
        <v>0</v>
      </c>
      <c r="AG87" s="34">
        <f>AG86*'Fixed data'!AJ$12</f>
        <v>0</v>
      </c>
      <c r="AH87" s="34">
        <f>AH86*'Fixed data'!AK$12</f>
        <v>0</v>
      </c>
      <c r="AI87" s="34">
        <f>AI86*'Fixed data'!AL$12</f>
        <v>0</v>
      </c>
      <c r="AJ87" s="34">
        <f>AJ86*'Fixed data'!AM$12</f>
        <v>0</v>
      </c>
      <c r="AK87" s="34">
        <f>AK86*'Fixed data'!AN$12</f>
        <v>0</v>
      </c>
      <c r="AL87" s="34">
        <f>AL86*'Fixed data'!AO$12</f>
        <v>0</v>
      </c>
      <c r="AM87" s="34">
        <f>AM86*'Fixed data'!AP$12</f>
        <v>0</v>
      </c>
      <c r="AN87" s="34">
        <f>AN86*'Fixed data'!AQ$12</f>
        <v>0</v>
      </c>
      <c r="AO87" s="34">
        <f>AO86*'Fixed data'!AR$12</f>
        <v>0</v>
      </c>
      <c r="AP87" s="34">
        <f>AP86*'Fixed data'!AS$12</f>
        <v>0</v>
      </c>
      <c r="AQ87" s="34">
        <f>AQ86*'Fixed data'!AT$12</f>
        <v>0</v>
      </c>
      <c r="AR87" s="34">
        <f>AR86*'Fixed data'!AU$12</f>
        <v>0</v>
      </c>
      <c r="AS87" s="34">
        <f>AS86*'Fixed data'!AV$12</f>
        <v>0</v>
      </c>
      <c r="AT87" s="34">
        <f>AT86*'Fixed data'!AW$12</f>
        <v>0</v>
      </c>
      <c r="AU87" s="34">
        <f>AU86*'Fixed data'!AX$12</f>
        <v>0</v>
      </c>
      <c r="AV87" s="34">
        <f>AV86*'Fixed data'!AY$12</f>
        <v>0</v>
      </c>
      <c r="AW87" s="34">
        <f>AW86*'Fixed data'!AZ$12</f>
        <v>0</v>
      </c>
      <c r="AX87" s="34">
        <f>AX86*'Fixed data'!BA$12</f>
        <v>0</v>
      </c>
      <c r="AY87" s="34">
        <f>AY86*'Fixed data'!BB$12</f>
        <v>0</v>
      </c>
      <c r="AZ87" s="34">
        <f>AZ86*'Fixed data'!BC$12</f>
        <v>0</v>
      </c>
      <c r="BA87" s="34">
        <f>BA86*'Fixed data'!BD$12</f>
        <v>0</v>
      </c>
      <c r="BB87" s="34">
        <f>BB86*'Fixed data'!BE$12</f>
        <v>0</v>
      </c>
      <c r="BC87" s="34">
        <f>BC86*'Fixed data'!BF$12</f>
        <v>0</v>
      </c>
      <c r="BD87" s="34">
        <f>BD86*'Fixed data'!BG$12</f>
        <v>0</v>
      </c>
    </row>
    <row r="88" spans="1:56" ht="12.75" customHeight="1" x14ac:dyDescent="0.3">
      <c r="A88" s="209"/>
      <c r="B88" s="4" t="s">
        <v>214</v>
      </c>
      <c r="D88" s="4" t="s">
        <v>209</v>
      </c>
      <c r="E88" s="43">
        <f>-('Baseline scenario'!E31)-(('Workings Connect &amp; Manage'!D11*'Workings Connect &amp; Manage'!D18%/'Workings Connect &amp; Manage'!D19)*(('Workings Connect &amp; Manage'!D21%*'Workings Connect &amp; Manage'!D23*'Workings Connect &amp; Manage'!E23%)+('Workings Connect &amp; Manage'!D22%*'Workings Connect &amp; Manage'!D24*'Workings Connect &amp; Manage'!E24%)))</f>
        <v>305.03125</v>
      </c>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row>
    <row r="89" spans="1:56" x14ac:dyDescent="0.3">
      <c r="A89" s="209"/>
      <c r="B89" s="4" t="s">
        <v>215</v>
      </c>
      <c r="D89" s="4" t="s">
        <v>89</v>
      </c>
      <c r="E89" s="43">
        <f>-'Baseline scenario'!E32-(('Workings Connect &amp; Manage'!D11*'Workings Connect &amp; Manage'!D18%/'Workings Connect &amp; Manage'!D19)*(('Workings Connect &amp; Manage'!D21%*'Workings Connect &amp; Manage'!D23*'Workings Connect &amp; Manage'!E23%*'Workings Connect &amp; Manage'!F23*60)+('Workings Connect &amp; Manage'!D22%*'Workings Connect &amp; Manage'!D24*'Workings Connect &amp; Manage'!E24%*'Workings Connect &amp; Manage'!F24*60)))</f>
        <v>26842.75</v>
      </c>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row>
    <row r="90" spans="1:56" ht="16.5" x14ac:dyDescent="0.3">
      <c r="A90" s="209"/>
      <c r="B90" s="4" t="s">
        <v>332</v>
      </c>
      <c r="D90" s="4" t="s">
        <v>90</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row>
    <row r="91" spans="1:56" ht="16.5" x14ac:dyDescent="0.3">
      <c r="A91" s="209"/>
      <c r="B91" s="4" t="s">
        <v>333</v>
      </c>
      <c r="D91" s="4" t="s">
        <v>42</v>
      </c>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row>
    <row r="92" spans="1:56" ht="16.5" x14ac:dyDescent="0.3">
      <c r="A92" s="209"/>
      <c r="B92" s="4" t="s">
        <v>334</v>
      </c>
      <c r="D92" s="4" t="s">
        <v>42</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row>
    <row r="93" spans="1:56" x14ac:dyDescent="0.3">
      <c r="A93" s="209"/>
      <c r="B93" s="4" t="s">
        <v>216</v>
      </c>
      <c r="D93" s="4" t="s">
        <v>91</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6"/>
    </row>
    <row r="95" spans="1:56" ht="16.5" x14ac:dyDescent="0.3">
      <c r="A95" s="86"/>
      <c r="C95" s="36"/>
    </row>
    <row r="96" spans="1:56" ht="16.5" x14ac:dyDescent="0.3">
      <c r="A96" s="86">
        <v>1</v>
      </c>
      <c r="B96" s="4" t="s">
        <v>335</v>
      </c>
    </row>
    <row r="97" spans="1:3" x14ac:dyDescent="0.3">
      <c r="B97" s="70" t="s">
        <v>155</v>
      </c>
    </row>
    <row r="98" spans="1:3" x14ac:dyDescent="0.3">
      <c r="B98" s="4" t="s">
        <v>319</v>
      </c>
    </row>
    <row r="99" spans="1:3" x14ac:dyDescent="0.3">
      <c r="B99" s="4" t="s">
        <v>337</v>
      </c>
    </row>
    <row r="100" spans="1:3" ht="16.5" x14ac:dyDescent="0.3">
      <c r="A100" s="86">
        <v>2</v>
      </c>
      <c r="B100" s="70" t="s">
        <v>154</v>
      </c>
    </row>
    <row r="105" spans="1:3" x14ac:dyDescent="0.3">
      <c r="C105" s="36"/>
    </row>
    <row r="170" spans="2:2" x14ac:dyDescent="0.3">
      <c r="B170" s="4" t="s">
        <v>198</v>
      </c>
    </row>
    <row r="171" spans="2:2" x14ac:dyDescent="0.3">
      <c r="B171" s="4" t="s">
        <v>197</v>
      </c>
    </row>
    <row r="172" spans="2:2" x14ac:dyDescent="0.3">
      <c r="B172" s="4" t="s">
        <v>320</v>
      </c>
    </row>
    <row r="173" spans="2:2" x14ac:dyDescent="0.3">
      <c r="B173" s="4" t="s">
        <v>158</v>
      </c>
    </row>
    <row r="174" spans="2:2" x14ac:dyDescent="0.3">
      <c r="B174" s="4" t="s">
        <v>159</v>
      </c>
    </row>
    <row r="175" spans="2:2" x14ac:dyDescent="0.3">
      <c r="B175" s="4" t="s">
        <v>160</v>
      </c>
    </row>
    <row r="176" spans="2:2" x14ac:dyDescent="0.3">
      <c r="B176" s="4" t="s">
        <v>161</v>
      </c>
    </row>
    <row r="177" spans="2:2" x14ac:dyDescent="0.3">
      <c r="B177" s="4" t="s">
        <v>162</v>
      </c>
    </row>
    <row r="178" spans="2:2" x14ac:dyDescent="0.3">
      <c r="B178" s="4" t="s">
        <v>163</v>
      </c>
    </row>
    <row r="179" spans="2:2" x14ac:dyDescent="0.3">
      <c r="B179" s="4" t="s">
        <v>164</v>
      </c>
    </row>
    <row r="180" spans="2:2" x14ac:dyDescent="0.3">
      <c r="B180" s="4" t="s">
        <v>165</v>
      </c>
    </row>
    <row r="181" spans="2:2" x14ac:dyDescent="0.3">
      <c r="B181" s="4" t="s">
        <v>166</v>
      </c>
    </row>
    <row r="182" spans="2:2" x14ac:dyDescent="0.3">
      <c r="B182" s="4" t="s">
        <v>199</v>
      </c>
    </row>
    <row r="183" spans="2:2" x14ac:dyDescent="0.3">
      <c r="B183" s="4" t="s">
        <v>167</v>
      </c>
    </row>
    <row r="184" spans="2:2" x14ac:dyDescent="0.3">
      <c r="B184" s="4" t="s">
        <v>168</v>
      </c>
    </row>
    <row r="185" spans="2:2" x14ac:dyDescent="0.3">
      <c r="B185" s="4" t="s">
        <v>169</v>
      </c>
    </row>
    <row r="186" spans="2:2" x14ac:dyDescent="0.3">
      <c r="B186" s="4" t="s">
        <v>170</v>
      </c>
    </row>
    <row r="187" spans="2:2" x14ac:dyDescent="0.3">
      <c r="B187" s="4" t="s">
        <v>171</v>
      </c>
    </row>
    <row r="188" spans="2:2" x14ac:dyDescent="0.3">
      <c r="B188" s="4" t="s">
        <v>172</v>
      </c>
    </row>
    <row r="189" spans="2:2" x14ac:dyDescent="0.3">
      <c r="B189" s="4" t="s">
        <v>173</v>
      </c>
    </row>
    <row r="190" spans="2:2" x14ac:dyDescent="0.3">
      <c r="B190" s="4" t="s">
        <v>174</v>
      </c>
    </row>
    <row r="191" spans="2:2" x14ac:dyDescent="0.3">
      <c r="B191" s="4" t="s">
        <v>175</v>
      </c>
    </row>
    <row r="192" spans="2:2" x14ac:dyDescent="0.3">
      <c r="B192" s="4" t="s">
        <v>200</v>
      </c>
    </row>
    <row r="193" spans="2:2" x14ac:dyDescent="0.3">
      <c r="B193" s="4" t="s">
        <v>201</v>
      </c>
    </row>
    <row r="194" spans="2:2" x14ac:dyDescent="0.3">
      <c r="B194" s="4" t="s">
        <v>176</v>
      </c>
    </row>
    <row r="195" spans="2:2" x14ac:dyDescent="0.3">
      <c r="B195" s="4" t="s">
        <v>177</v>
      </c>
    </row>
    <row r="196" spans="2:2" x14ac:dyDescent="0.3">
      <c r="B196" s="4" t="s">
        <v>178</v>
      </c>
    </row>
    <row r="197" spans="2:2" x14ac:dyDescent="0.3">
      <c r="B197" s="4" t="s">
        <v>179</v>
      </c>
    </row>
    <row r="198" spans="2:2" x14ac:dyDescent="0.3">
      <c r="B198" s="4" t="s">
        <v>180</v>
      </c>
    </row>
    <row r="199" spans="2:2" x14ac:dyDescent="0.3">
      <c r="B199" s="4" t="s">
        <v>181</v>
      </c>
    </row>
    <row r="200" spans="2:2" x14ac:dyDescent="0.3">
      <c r="B200" s="4" t="s">
        <v>182</v>
      </c>
    </row>
    <row r="201" spans="2:2" x14ac:dyDescent="0.3">
      <c r="B201" s="4" t="s">
        <v>183</v>
      </c>
    </row>
    <row r="202" spans="2:2" x14ac:dyDescent="0.3">
      <c r="B202" s="4" t="s">
        <v>184</v>
      </c>
    </row>
    <row r="203" spans="2:2" x14ac:dyDescent="0.3">
      <c r="B203" s="4" t="s">
        <v>185</v>
      </c>
    </row>
    <row r="204" spans="2:2" x14ac:dyDescent="0.3">
      <c r="B204" s="4" t="s">
        <v>186</v>
      </c>
    </row>
    <row r="205" spans="2:2" x14ac:dyDescent="0.3">
      <c r="B205" s="4" t="s">
        <v>187</v>
      </c>
    </row>
    <row r="206" spans="2:2" x14ac:dyDescent="0.3">
      <c r="B206" s="4" t="s">
        <v>188</v>
      </c>
    </row>
    <row r="207" spans="2:2" x14ac:dyDescent="0.3">
      <c r="B207" s="4" t="s">
        <v>189</v>
      </c>
    </row>
    <row r="208" spans="2:2" x14ac:dyDescent="0.3">
      <c r="B208" s="4" t="s">
        <v>190</v>
      </c>
    </row>
    <row r="209" spans="2:2" x14ac:dyDescent="0.3">
      <c r="B209" s="4" t="s">
        <v>191</v>
      </c>
    </row>
    <row r="210" spans="2:2" x14ac:dyDescent="0.3">
      <c r="B210" s="4" t="s">
        <v>192</v>
      </c>
    </row>
    <row r="211" spans="2:2" x14ac:dyDescent="0.3">
      <c r="B211" s="4" t="s">
        <v>193</v>
      </c>
    </row>
    <row r="212" spans="2:2" x14ac:dyDescent="0.3">
      <c r="B212" s="4" t="s">
        <v>194</v>
      </c>
    </row>
    <row r="213" spans="2:2" x14ac:dyDescent="0.3">
      <c r="B213" s="4" t="s">
        <v>195</v>
      </c>
    </row>
    <row r="214" spans="2:2" x14ac:dyDescent="0.3">
      <c r="B214" s="4" t="s">
        <v>196</v>
      </c>
    </row>
  </sheetData>
  <sheetProtection password="CD26" sheet="1" objects="1" scenarios="1" selectLockedCells="1" selectUnlockedCells="1"/>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topLeftCell="A10" workbookViewId="0">
      <selection activeCell="D18" sqref="D18"/>
    </sheetView>
  </sheetViews>
  <sheetFormatPr defaultRowHeight="15" x14ac:dyDescent="0.25"/>
  <cols>
    <col min="1" max="1" width="5.85546875" customWidth="1"/>
    <col min="2" max="2" width="64.85546875" customWidth="1"/>
  </cols>
  <sheetData>
    <row r="1" spans="1:5" ht="18.75" x14ac:dyDescent="0.3">
      <c r="A1" s="1" t="s">
        <v>82</v>
      </c>
    </row>
    <row r="2" spans="1:5" x14ac:dyDescent="0.25">
      <c r="A2" t="s">
        <v>78</v>
      </c>
    </row>
    <row r="7" spans="1:5" x14ac:dyDescent="0.25">
      <c r="A7">
        <v>1</v>
      </c>
      <c r="B7" s="132" t="s">
        <v>340</v>
      </c>
    </row>
    <row r="8" spans="1:5" x14ac:dyDescent="0.25">
      <c r="B8" s="138" t="s">
        <v>345</v>
      </c>
      <c r="C8" s="139"/>
      <c r="D8" s="213" t="s">
        <v>341</v>
      </c>
      <c r="E8" s="214"/>
    </row>
    <row r="9" spans="1:5" x14ac:dyDescent="0.25">
      <c r="B9" s="140" t="s">
        <v>257</v>
      </c>
      <c r="C9" s="141"/>
      <c r="D9" s="136" t="s">
        <v>342</v>
      </c>
      <c r="E9" s="135" t="s">
        <v>343</v>
      </c>
    </row>
    <row r="10" spans="1:5" x14ac:dyDescent="0.25">
      <c r="B10" s="142"/>
      <c r="C10" s="141"/>
      <c r="D10" s="215" t="s">
        <v>257</v>
      </c>
      <c r="E10" s="216"/>
    </row>
    <row r="11" spans="1:5" x14ac:dyDescent="0.25">
      <c r="B11" s="143" t="s">
        <v>344</v>
      </c>
      <c r="C11" s="144"/>
      <c r="D11" s="160">
        <v>9761</v>
      </c>
      <c r="E11" s="137">
        <v>37.85</v>
      </c>
    </row>
    <row r="12" spans="1:5" x14ac:dyDescent="0.25">
      <c r="B12" s="145" t="s">
        <v>346</v>
      </c>
      <c r="C12" s="141"/>
      <c r="D12" s="148"/>
      <c r="E12" s="148"/>
    </row>
    <row r="13" spans="1:5" x14ac:dyDescent="0.25">
      <c r="B13" s="147"/>
      <c r="C13" s="141"/>
      <c r="D13" s="148"/>
      <c r="E13" s="148"/>
    </row>
    <row r="14" spans="1:5" x14ac:dyDescent="0.25">
      <c r="A14" s="146"/>
      <c r="B14" s="149"/>
      <c r="C14" s="141"/>
      <c r="D14" s="148"/>
      <c r="E14" s="148"/>
    </row>
    <row r="15" spans="1:5" x14ac:dyDescent="0.25">
      <c r="A15" s="146"/>
      <c r="B15" s="151" t="s">
        <v>347</v>
      </c>
      <c r="C15" s="141"/>
      <c r="D15" s="148"/>
      <c r="E15" s="148"/>
    </row>
    <row r="16" spans="1:5" x14ac:dyDescent="0.25">
      <c r="A16" s="146">
        <v>2</v>
      </c>
      <c r="B16" s="165" t="s">
        <v>371</v>
      </c>
      <c r="C16" s="141"/>
      <c r="D16" s="166">
        <v>10000</v>
      </c>
      <c r="E16" s="148"/>
    </row>
    <row r="17" spans="1:9" x14ac:dyDescent="0.25">
      <c r="A17" s="146">
        <v>3</v>
      </c>
      <c r="B17" s="165" t="s">
        <v>370</v>
      </c>
      <c r="C17" s="141"/>
      <c r="D17" s="166">
        <v>2</v>
      </c>
      <c r="E17" s="148"/>
    </row>
    <row r="18" spans="1:9" ht="26.25" x14ac:dyDescent="0.25">
      <c r="A18" s="146">
        <v>4</v>
      </c>
      <c r="B18" s="167" t="s">
        <v>369</v>
      </c>
      <c r="C18" s="141"/>
      <c r="D18" s="158">
        <v>2</v>
      </c>
      <c r="E18" s="161">
        <v>64</v>
      </c>
      <c r="F18" s="162">
        <v>6</v>
      </c>
    </row>
    <row r="19" spans="1:9" x14ac:dyDescent="0.25">
      <c r="A19">
        <v>5</v>
      </c>
      <c r="B19" s="150" t="s">
        <v>351</v>
      </c>
      <c r="D19" s="159">
        <v>24</v>
      </c>
      <c r="E19" s="164"/>
      <c r="F19" s="164"/>
    </row>
    <row r="20" spans="1:9" x14ac:dyDescent="0.25">
      <c r="A20">
        <v>6</v>
      </c>
      <c r="B20" s="150" t="s">
        <v>367</v>
      </c>
      <c r="D20" s="158">
        <v>25</v>
      </c>
      <c r="E20" s="162">
        <v>200</v>
      </c>
      <c r="F20" s="162">
        <v>100</v>
      </c>
    </row>
    <row r="21" spans="1:9" x14ac:dyDescent="0.25">
      <c r="A21">
        <v>7</v>
      </c>
      <c r="B21" s="156" t="s">
        <v>353</v>
      </c>
      <c r="D21" s="159">
        <v>10</v>
      </c>
      <c r="E21" s="164">
        <v>15000</v>
      </c>
    </row>
    <row r="22" spans="1:9" ht="26.25" x14ac:dyDescent="0.25">
      <c r="A22">
        <v>8</v>
      </c>
      <c r="B22" s="152" t="s">
        <v>354</v>
      </c>
      <c r="D22" s="158">
        <v>65</v>
      </c>
      <c r="E22" s="162">
        <v>64</v>
      </c>
      <c r="F22" s="162">
        <v>8</v>
      </c>
      <c r="G22" s="162">
        <v>65</v>
      </c>
      <c r="H22" s="162">
        <v>4</v>
      </c>
    </row>
    <row r="23" spans="1:9" ht="26.25" x14ac:dyDescent="0.25">
      <c r="A23" s="154">
        <v>9</v>
      </c>
      <c r="B23" s="153" t="s">
        <v>355</v>
      </c>
      <c r="C23" s="154"/>
      <c r="D23" s="158">
        <v>200</v>
      </c>
      <c r="E23" s="163">
        <v>50</v>
      </c>
      <c r="F23" s="163">
        <v>8</v>
      </c>
      <c r="G23" s="154"/>
      <c r="H23" s="154"/>
    </row>
    <row r="24" spans="1:9" ht="26.25" x14ac:dyDescent="0.25">
      <c r="A24" s="154">
        <v>10</v>
      </c>
      <c r="B24" s="153" t="s">
        <v>356</v>
      </c>
      <c r="D24" s="159">
        <v>200</v>
      </c>
      <c r="E24" s="164">
        <v>50</v>
      </c>
      <c r="F24" s="164">
        <v>1</v>
      </c>
    </row>
    <row r="25" spans="1:9" x14ac:dyDescent="0.25">
      <c r="C25" s="173">
        <v>2017</v>
      </c>
      <c r="D25" s="173">
        <v>2018</v>
      </c>
      <c r="E25" s="173">
        <v>2019</v>
      </c>
      <c r="F25" s="173">
        <v>2020</v>
      </c>
      <c r="G25" s="173">
        <v>2021</v>
      </c>
      <c r="H25" s="173">
        <v>2022</v>
      </c>
      <c r="I25" s="173">
        <v>2023</v>
      </c>
    </row>
    <row r="26" spans="1:9" ht="30" x14ac:dyDescent="0.25">
      <c r="B26" s="172" t="s">
        <v>374</v>
      </c>
      <c r="C26" s="173">
        <v>58.3</v>
      </c>
      <c r="D26" s="173">
        <v>79.7</v>
      </c>
      <c r="E26" s="173">
        <v>45.1</v>
      </c>
      <c r="F26" s="173">
        <v>85.4</v>
      </c>
      <c r="G26" s="173">
        <v>93</v>
      </c>
      <c r="H26" s="173">
        <v>83</v>
      </c>
      <c r="I26" s="173">
        <v>85</v>
      </c>
    </row>
  </sheetData>
  <sheetProtection password="CD26" sheet="1" objects="1" scenarios="1" selectLockedCells="1" selectUnlockedCells="1"/>
  <mergeCells count="2">
    <mergeCell ref="D8:E8"/>
    <mergeCell ref="D10:E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0.17</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http://purl.org/dc/terms/"/>
    <ds:schemaRef ds:uri="http://schemas.microsoft.com/office/2006/metadata/properties"/>
    <ds:schemaRef ds:uri="efb98dbe-6680-48eb-ac67-85b3a61e7855"/>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sharepoint/v3/fields"/>
    <ds:schemaRef ds:uri="eecedeb9-13b3-4e62-b003-046c92e1668a"/>
    <ds:schemaRef ds:uri="http://purl.org/dc/dcmityp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Baseline scenario</vt:lpstr>
      <vt:lpstr>Workings baseline</vt:lpstr>
      <vt:lpstr>Connect &amp; manage</vt:lpstr>
      <vt:lpstr>Workings Connect &amp; Manage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Hannah Greaves</cp:lastModifiedBy>
  <cp:lastPrinted>2013-03-27T15:33:01Z</cp:lastPrinted>
  <dcterms:created xsi:type="dcterms:W3CDTF">2012-02-15T20:11:21Z</dcterms:created>
  <dcterms:modified xsi:type="dcterms:W3CDTF">2017-06-07T09:31:33Z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