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activeTab="8"/>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3" r:id="rId7"/>
    <sheet name="Workings 1" sheetId="34" r:id="rId8"/>
    <sheet name="Losses Snapshot Data" sheetId="37" r:id="rId9"/>
  </sheets>
  <calcPr calcId="152511" calcMode="manual"/>
</workbook>
</file>

<file path=xl/calcChain.xml><?xml version="1.0" encoding="utf-8"?>
<calcChain xmlns="http://schemas.openxmlformats.org/spreadsheetml/2006/main">
  <c r="E12" i="34" l="1"/>
  <c r="G11" i="20"/>
  <c r="G10" i="20"/>
  <c r="G9" i="20"/>
  <c r="G8" i="20"/>
  <c r="G7"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G5" i="34"/>
  <c r="G6" i="34" s="1"/>
  <c r="B10" i="27"/>
  <c r="E11" i="34" l="1"/>
  <c r="E13" i="34" s="1"/>
  <c r="B6" i="27"/>
  <c r="B7" i="34" l="1"/>
  <c r="AX86" i="33"/>
  <c r="AX87" i="33" s="1"/>
  <c r="AX66" i="33" s="1"/>
  <c r="AV13" i="34"/>
  <c r="AV13" i="33" s="1"/>
  <c r="B11" i="34"/>
  <c r="B12" i="34"/>
  <c r="BD86" i="33"/>
  <c r="BD87" i="33" s="1"/>
  <c r="BD66" i="33" s="1"/>
  <c r="BC86" i="33"/>
  <c r="BC87" i="33" s="1"/>
  <c r="BC66" i="33" s="1"/>
  <c r="BB86" i="33"/>
  <c r="BB65" i="33" s="1"/>
  <c r="BA86" i="33"/>
  <c r="BA87" i="33" s="1"/>
  <c r="BA66" i="33" s="1"/>
  <c r="AZ86" i="33"/>
  <c r="AZ87" i="33" s="1"/>
  <c r="AZ66" i="33" s="1"/>
  <c r="AY86" i="33"/>
  <c r="AY87" i="33" s="1"/>
  <c r="AY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L7" i="37" l="1"/>
  <c r="K7" i="37"/>
  <c r="BA65" i="33"/>
  <c r="BA76" i="33" s="1"/>
  <c r="BB87" i="33"/>
  <c r="BB66" i="33" s="1"/>
  <c r="AY65" i="33"/>
  <c r="AY76" i="33" s="1"/>
  <c r="BC65" i="33"/>
  <c r="BC76" i="33" s="1"/>
  <c r="BB76" i="33"/>
  <c r="AZ65" i="33"/>
  <c r="AZ76" i="33" s="1"/>
  <c r="BD65" i="33"/>
  <c r="BD76" i="33" s="1"/>
  <c r="AX65" i="33"/>
  <c r="AX76" i="33" s="1"/>
  <c r="B13" i="34"/>
  <c r="G13" i="34"/>
  <c r="G13" i="33" s="1"/>
  <c r="O13" i="34"/>
  <c r="O13" i="33" s="1"/>
  <c r="W13" i="34"/>
  <c r="W13" i="33" s="1"/>
  <c r="AA13" i="34"/>
  <c r="AA13" i="33" s="1"/>
  <c r="AE13" i="34"/>
  <c r="AE13" i="33" s="1"/>
  <c r="AI13" i="34"/>
  <c r="AI13" i="33" s="1"/>
  <c r="AM13" i="34"/>
  <c r="AM13" i="33" s="1"/>
  <c r="AQ13" i="34"/>
  <c r="AQ13" i="33" s="1"/>
  <c r="F13" i="34"/>
  <c r="F13" i="33" s="1"/>
  <c r="J13" i="34"/>
  <c r="J13" i="33" s="1"/>
  <c r="N13" i="34"/>
  <c r="N13" i="33" s="1"/>
  <c r="R13" i="34"/>
  <c r="R13" i="33" s="1"/>
  <c r="V13" i="34"/>
  <c r="V13" i="33" s="1"/>
  <c r="Z13" i="34"/>
  <c r="Z13" i="33" s="1"/>
  <c r="AD13" i="34"/>
  <c r="AD13" i="33" s="1"/>
  <c r="AH13" i="34"/>
  <c r="AH13" i="33" s="1"/>
  <c r="AL13" i="34"/>
  <c r="AL13" i="33" s="1"/>
  <c r="AP13" i="34"/>
  <c r="AP13" i="33" s="1"/>
  <c r="AT13" i="34"/>
  <c r="AT13" i="33" s="1"/>
  <c r="E13" i="33"/>
  <c r="I13" i="34"/>
  <c r="I13" i="33" s="1"/>
  <c r="M13" i="34"/>
  <c r="M13" i="33" s="1"/>
  <c r="Q13" i="34"/>
  <c r="Q13" i="33" s="1"/>
  <c r="U13" i="34"/>
  <c r="U13" i="33" s="1"/>
  <c r="Y13" i="34"/>
  <c r="Y13" i="33" s="1"/>
  <c r="AC13" i="34"/>
  <c r="AC13" i="33" s="1"/>
  <c r="AG13" i="34"/>
  <c r="AG13" i="33" s="1"/>
  <c r="AK13" i="34"/>
  <c r="AK13" i="33" s="1"/>
  <c r="AO13" i="34"/>
  <c r="AO13" i="33" s="1"/>
  <c r="AS13" i="34"/>
  <c r="AS13" i="33" s="1"/>
  <c r="AW13" i="34"/>
  <c r="AW13" i="33" s="1"/>
  <c r="K13" i="34"/>
  <c r="K13" i="33" s="1"/>
  <c r="S13" i="34"/>
  <c r="S13" i="33" s="1"/>
  <c r="AU13" i="34"/>
  <c r="AU13" i="33" s="1"/>
  <c r="H13" i="34"/>
  <c r="H13" i="33" s="1"/>
  <c r="L13" i="34"/>
  <c r="L13" i="33" s="1"/>
  <c r="P13" i="34"/>
  <c r="P13" i="33" s="1"/>
  <c r="T13" i="34"/>
  <c r="T13" i="33" s="1"/>
  <c r="X13" i="34"/>
  <c r="X13" i="33" s="1"/>
  <c r="AB13" i="34"/>
  <c r="AB13" i="33" s="1"/>
  <c r="AF13" i="34"/>
  <c r="AF13" i="33" s="1"/>
  <c r="AJ13" i="34"/>
  <c r="AJ13" i="33" s="1"/>
  <c r="AN13" i="34"/>
  <c r="AN13" i="33" s="1"/>
  <c r="AR13" i="34"/>
  <c r="AR13" i="33" s="1"/>
  <c r="F12" i="34" l="1"/>
  <c r="AR18" i="33"/>
  <c r="AR26" i="33" s="1"/>
  <c r="AR28" i="33" s="1"/>
  <c r="AR29" i="33" s="1"/>
  <c r="P18" i="33"/>
  <c r="P26" i="33" s="1"/>
  <c r="AS18" i="33"/>
  <c r="AS26" i="33" s="1"/>
  <c r="AS28" i="33" s="1"/>
  <c r="AS29" i="33" s="1"/>
  <c r="AC18" i="33"/>
  <c r="AC26" i="33" s="1"/>
  <c r="AC28" i="33" s="1"/>
  <c r="M18" i="33"/>
  <c r="M26" i="33" s="1"/>
  <c r="AF18" i="33"/>
  <c r="AF26" i="33" s="1"/>
  <c r="AP18" i="33"/>
  <c r="AP26" i="33" s="1"/>
  <c r="Z18" i="33"/>
  <c r="Z26" i="33" s="1"/>
  <c r="J18" i="33"/>
  <c r="J26" i="33" s="1"/>
  <c r="AM18" i="33"/>
  <c r="AM26" i="33" s="1"/>
  <c r="AM28" i="33" s="1"/>
  <c r="AM29" i="33" s="1"/>
  <c r="W18" i="33"/>
  <c r="W26" i="33" s="1"/>
  <c r="G18" i="33"/>
  <c r="G26" i="33" s="1"/>
  <c r="G28" i="33" s="1"/>
  <c r="AB18" i="33"/>
  <c r="AB26" i="33" s="1"/>
  <c r="AB28" i="33" s="1"/>
  <c r="H18" i="33"/>
  <c r="H26" i="33" s="1"/>
  <c r="H28" i="33" s="1"/>
  <c r="AK18" i="33"/>
  <c r="AK26" i="33" s="1"/>
  <c r="AK28" i="33" s="1"/>
  <c r="AK29" i="33" s="1"/>
  <c r="U18" i="33"/>
  <c r="U26" i="33" s="1"/>
  <c r="AV18" i="33"/>
  <c r="AV26" i="33" s="1"/>
  <c r="E18" i="33"/>
  <c r="AH18" i="33"/>
  <c r="AH26" i="33" s="1"/>
  <c r="AH28" i="33" s="1"/>
  <c r="R18" i="33"/>
  <c r="R26" i="33" s="1"/>
  <c r="R28" i="33" s="1"/>
  <c r="AU18" i="33"/>
  <c r="AU26" i="33" s="1"/>
  <c r="AE18" i="33"/>
  <c r="AE26" i="33" s="1"/>
  <c r="O18" i="33"/>
  <c r="O26" i="33" s="1"/>
  <c r="T18" i="33"/>
  <c r="T26" i="33" s="1"/>
  <c r="T28" i="33" s="1"/>
  <c r="AW18" i="33"/>
  <c r="AW26" i="33" s="1"/>
  <c r="AG18" i="33"/>
  <c r="AG26" i="33" s="1"/>
  <c r="Q18" i="33"/>
  <c r="Q26" i="33" s="1"/>
  <c r="AN18" i="33"/>
  <c r="AN26" i="33" s="1"/>
  <c r="AN28" i="33" s="1"/>
  <c r="AN29" i="33" s="1"/>
  <c r="AT18" i="33"/>
  <c r="AT26" i="33" s="1"/>
  <c r="AD18" i="33"/>
  <c r="AD26" i="33" s="1"/>
  <c r="AD28" i="33" s="1"/>
  <c r="N18" i="33"/>
  <c r="N26" i="33" s="1"/>
  <c r="AQ18" i="33"/>
  <c r="AQ26" i="33" s="1"/>
  <c r="AQ28" i="33" s="1"/>
  <c r="AQ29" i="33" s="1"/>
  <c r="AA18" i="33"/>
  <c r="AA26" i="33" s="1"/>
  <c r="K18" i="33"/>
  <c r="K26" i="33" s="1"/>
  <c r="AJ18" i="33"/>
  <c r="AJ26" i="33" s="1"/>
  <c r="AJ28" i="33" s="1"/>
  <c r="AJ29" i="33" s="1"/>
  <c r="L18" i="33"/>
  <c r="L26" i="33" s="1"/>
  <c r="L28" i="33" s="1"/>
  <c r="AO18" i="33"/>
  <c r="AO26" i="33" s="1"/>
  <c r="AO28" i="33" s="1"/>
  <c r="AO29" i="33" s="1"/>
  <c r="Y18" i="33"/>
  <c r="Y26" i="33" s="1"/>
  <c r="I18" i="33"/>
  <c r="I26" i="33" s="1"/>
  <c r="I28" i="33" s="1"/>
  <c r="X18" i="33"/>
  <c r="X26" i="33" s="1"/>
  <c r="AL18" i="33"/>
  <c r="AL26" i="33" s="1"/>
  <c r="V18" i="33"/>
  <c r="V26" i="33" s="1"/>
  <c r="V28" i="33" s="1"/>
  <c r="F18" i="33"/>
  <c r="F26" i="33" s="1"/>
  <c r="F28" i="33" s="1"/>
  <c r="AI18" i="33"/>
  <c r="AI26" i="33" s="1"/>
  <c r="AI28" i="33" s="1"/>
  <c r="AI29" i="33" s="1"/>
  <c r="S18" i="33"/>
  <c r="S26" i="33" s="1"/>
  <c r="G5" i="27"/>
  <c r="B11" i="27" s="1"/>
  <c r="B12" i="27" s="1"/>
  <c r="E11" i="27" l="1"/>
  <c r="F11" i="27" s="1"/>
  <c r="E26" i="33"/>
  <c r="E28" i="33" s="1"/>
  <c r="AG30" i="33" s="1"/>
  <c r="J7" i="37"/>
  <c r="I7" i="37"/>
  <c r="AB29" i="33"/>
  <c r="AS53" i="33"/>
  <c r="AC53" i="33"/>
  <c r="AP53" i="33"/>
  <c r="BC53" i="33"/>
  <c r="AY53" i="33"/>
  <c r="AN53" i="33"/>
  <c r="AZ53" i="33"/>
  <c r="BA53" i="33"/>
  <c r="AK53" i="33"/>
  <c r="AX53" i="33"/>
  <c r="AH53" i="33"/>
  <c r="AM53" i="33"/>
  <c r="AI53" i="33"/>
  <c r="AV53" i="33"/>
  <c r="BB53" i="33"/>
  <c r="AU53" i="33"/>
  <c r="AR53" i="33"/>
  <c r="BD53" i="33"/>
  <c r="AO53" i="33"/>
  <c r="AL53" i="33"/>
  <c r="AQ53" i="33"/>
  <c r="AJ53" i="33"/>
  <c r="AW53" i="33"/>
  <c r="AT53" i="33"/>
  <c r="AE53" i="33"/>
  <c r="AF53" i="33"/>
  <c r="AG53" i="33"/>
  <c r="AD53" i="33"/>
  <c r="V29" i="33"/>
  <c r="AR47" i="33"/>
  <c r="AB47" i="33"/>
  <c r="AS47" i="33"/>
  <c r="AC47" i="33"/>
  <c r="AL47" i="33"/>
  <c r="AH47" i="33"/>
  <c r="AY47" i="33"/>
  <c r="W47" i="33"/>
  <c r="AZ47" i="33"/>
  <c r="AJ47" i="33"/>
  <c r="BA47" i="33"/>
  <c r="AK47" i="33"/>
  <c r="BB47" i="33"/>
  <c r="AX47" i="33"/>
  <c r="AU47" i="33"/>
  <c r="BC47" i="33"/>
  <c r="AA47" i="33"/>
  <c r="BD47" i="33"/>
  <c r="X47" i="33"/>
  <c r="Y47" i="33"/>
  <c r="Z47" i="33"/>
  <c r="AQ47" i="33"/>
  <c r="AF47" i="33"/>
  <c r="AG47" i="33"/>
  <c r="AP47" i="33"/>
  <c r="AM47" i="33"/>
  <c r="AN47" i="33"/>
  <c r="AO47" i="33"/>
  <c r="AD47" i="33"/>
  <c r="AI47" i="33"/>
  <c r="AV47" i="33"/>
  <c r="AW47" i="33"/>
  <c r="AT47" i="33"/>
  <c r="AE47" i="33"/>
  <c r="Y28" i="33"/>
  <c r="Y29" i="33" s="1"/>
  <c r="K28" i="33"/>
  <c r="AD29" i="33"/>
  <c r="AZ55" i="33"/>
  <c r="AJ55" i="33"/>
  <c r="AS55" i="33"/>
  <c r="AX55" i="33"/>
  <c r="AT55" i="33"/>
  <c r="BC55" i="33"/>
  <c r="AE55" i="33"/>
  <c r="AR55" i="33"/>
  <c r="BA55" i="33"/>
  <c r="AK55" i="33"/>
  <c r="AH55" i="33"/>
  <c r="AY55" i="33"/>
  <c r="AQ55" i="33"/>
  <c r="AV55" i="33"/>
  <c r="AF55" i="33"/>
  <c r="AO55" i="33"/>
  <c r="AP55" i="33"/>
  <c r="AL55" i="33"/>
  <c r="AM55" i="33"/>
  <c r="BD55" i="33"/>
  <c r="BB55" i="33"/>
  <c r="AG55" i="33"/>
  <c r="AW55" i="33"/>
  <c r="AU55" i="33"/>
  <c r="AN55" i="33"/>
  <c r="AI55" i="33"/>
  <c r="AG28" i="33"/>
  <c r="AG29" i="33" s="1"/>
  <c r="AE28" i="33"/>
  <c r="AE29" i="33" s="1"/>
  <c r="R29" i="33"/>
  <c r="BD43" i="33"/>
  <c r="AN43" i="33"/>
  <c r="X43" i="33"/>
  <c r="AT43" i="33"/>
  <c r="AD43" i="33"/>
  <c r="AS43" i="33"/>
  <c r="BC43" i="33"/>
  <c r="W43" i="33"/>
  <c r="Y43" i="33"/>
  <c r="AA43" i="33"/>
  <c r="AV43" i="33"/>
  <c r="AF43" i="33"/>
  <c r="BB43" i="33"/>
  <c r="AL43" i="33"/>
  <c r="V43" i="33"/>
  <c r="AC43" i="33"/>
  <c r="AM43" i="33"/>
  <c r="AO43" i="33"/>
  <c r="AQ43" i="33"/>
  <c r="AJ43" i="33"/>
  <c r="AP43" i="33"/>
  <c r="AK43" i="33"/>
  <c r="AW43" i="33"/>
  <c r="S43" i="33"/>
  <c r="AR43" i="33"/>
  <c r="AE43" i="33"/>
  <c r="AZ43" i="33"/>
  <c r="T43" i="33"/>
  <c r="Z43" i="33"/>
  <c r="AU43" i="33"/>
  <c r="AY43" i="33"/>
  <c r="AB43" i="33"/>
  <c r="AH43" i="33"/>
  <c r="U43" i="33"/>
  <c r="AG43" i="33"/>
  <c r="AX43" i="33"/>
  <c r="BA43" i="33"/>
  <c r="AI43" i="33"/>
  <c r="U28" i="33"/>
  <c r="G29" i="33"/>
  <c r="AQ32" i="33"/>
  <c r="AA32" i="33"/>
  <c r="K32" i="33"/>
  <c r="AK32" i="33"/>
  <c r="U32" i="33"/>
  <c r="AZ32" i="33"/>
  <c r="T32" i="33"/>
  <c r="AD32" i="33"/>
  <c r="AN32" i="33"/>
  <c r="H32" i="33"/>
  <c r="Z32" i="33"/>
  <c r="AY32" i="33"/>
  <c r="AI32" i="33"/>
  <c r="S32" i="33"/>
  <c r="AS32" i="33"/>
  <c r="AC32" i="33"/>
  <c r="M32" i="33"/>
  <c r="AJ32" i="33"/>
  <c r="AT32" i="33"/>
  <c r="N32" i="33"/>
  <c r="X32" i="33"/>
  <c r="AP32" i="33"/>
  <c r="J32" i="33"/>
  <c r="AM32" i="33"/>
  <c r="AW32" i="33"/>
  <c r="Q32" i="33"/>
  <c r="L32" i="33"/>
  <c r="AF32" i="33"/>
  <c r="R32" i="33"/>
  <c r="AU32" i="33"/>
  <c r="O32" i="33"/>
  <c r="Y32" i="33"/>
  <c r="AB32" i="33"/>
  <c r="AV32" i="33"/>
  <c r="AH32" i="33"/>
  <c r="W32" i="33"/>
  <c r="AG32" i="33"/>
  <c r="AR32" i="33"/>
  <c r="V32" i="33"/>
  <c r="AX32" i="33"/>
  <c r="AE32" i="33"/>
  <c r="AO32" i="33"/>
  <c r="I32" i="33"/>
  <c r="AL32" i="33"/>
  <c r="P32" i="33"/>
  <c r="Z28" i="33"/>
  <c r="AC29" i="33"/>
  <c r="BB54" i="33"/>
  <c r="AL54" i="33"/>
  <c r="AY54" i="33"/>
  <c r="AI54" i="33"/>
  <c r="AJ54" i="33"/>
  <c r="AF54" i="33"/>
  <c r="BA54" i="33"/>
  <c r="BC54" i="33"/>
  <c r="AT54" i="33"/>
  <c r="AD54" i="33"/>
  <c r="AQ54" i="33"/>
  <c r="AZ54" i="33"/>
  <c r="AV54" i="33"/>
  <c r="AW54" i="33"/>
  <c r="AO54" i="33"/>
  <c r="AX54" i="33"/>
  <c r="AH54" i="33"/>
  <c r="AU54" i="33"/>
  <c r="AE54" i="33"/>
  <c r="BD54" i="33"/>
  <c r="AS54" i="33"/>
  <c r="AK54" i="33"/>
  <c r="AP54" i="33"/>
  <c r="AM54" i="33"/>
  <c r="AN54" i="33"/>
  <c r="AG54" i="33"/>
  <c r="AR54" i="33"/>
  <c r="X28" i="33"/>
  <c r="X29" i="33" s="1"/>
  <c r="L29" i="33"/>
  <c r="BC37" i="33"/>
  <c r="AM37" i="33"/>
  <c r="W37" i="33"/>
  <c r="AW37" i="33"/>
  <c r="AG37" i="33"/>
  <c r="Q37" i="33"/>
  <c r="AN37" i="33"/>
  <c r="AX37" i="33"/>
  <c r="AY37" i="33"/>
  <c r="AE37" i="33"/>
  <c r="BA37" i="33"/>
  <c r="AC37" i="33"/>
  <c r="BD37" i="33"/>
  <c r="P37" i="33"/>
  <c r="R37" i="33"/>
  <c r="AB37" i="33"/>
  <c r="AL37" i="33"/>
  <c r="AI37" i="33"/>
  <c r="AK37" i="33"/>
  <c r="X37" i="33"/>
  <c r="AJ37" i="33"/>
  <c r="N37" i="33"/>
  <c r="AQ37" i="33"/>
  <c r="S37" i="33"/>
  <c r="AO37" i="33"/>
  <c r="U37" i="33"/>
  <c r="AF37" i="33"/>
  <c r="AH37" i="33"/>
  <c r="AR37" i="33"/>
  <c r="BB37" i="33"/>
  <c r="V37" i="33"/>
  <c r="AU37" i="33"/>
  <c r="AA37" i="33"/>
  <c r="AS37" i="33"/>
  <c r="Y37" i="33"/>
  <c r="AV37" i="33"/>
  <c r="AP37" i="33"/>
  <c r="AZ37" i="33"/>
  <c r="T37" i="33"/>
  <c r="AD37" i="33"/>
  <c r="O37" i="33"/>
  <c r="M37" i="33"/>
  <c r="Z37" i="33"/>
  <c r="AT37" i="33"/>
  <c r="T29" i="33"/>
  <c r="AS45" i="33"/>
  <c r="AC45" i="33"/>
  <c r="BA45" i="33"/>
  <c r="AK45" i="33"/>
  <c r="U45" i="33"/>
  <c r="AP45" i="33"/>
  <c r="Z45" i="33"/>
  <c r="AI45" i="33"/>
  <c r="AM45" i="33"/>
  <c r="AJ45" i="33"/>
  <c r="AR45" i="33"/>
  <c r="AO45" i="33"/>
  <c r="AX45" i="33"/>
  <c r="AD45" i="33"/>
  <c r="AA45" i="33"/>
  <c r="W45" i="33"/>
  <c r="X45" i="33"/>
  <c r="AH45" i="33"/>
  <c r="AE45" i="33"/>
  <c r="Y45" i="33"/>
  <c r="AL45" i="33"/>
  <c r="AY45" i="33"/>
  <c r="AU45" i="33"/>
  <c r="BD45" i="33"/>
  <c r="AV45" i="33"/>
  <c r="AG45" i="33"/>
  <c r="AT45" i="33"/>
  <c r="V45" i="33"/>
  <c r="BC45" i="33"/>
  <c r="AZ45" i="33"/>
  <c r="AB45" i="33"/>
  <c r="AW45" i="33"/>
  <c r="BB45" i="33"/>
  <c r="AQ45" i="33"/>
  <c r="AN45" i="33"/>
  <c r="AF45" i="33"/>
  <c r="H29" i="33"/>
  <c r="AY33" i="33"/>
  <c r="AI33" i="33"/>
  <c r="S33" i="33"/>
  <c r="AW33" i="33"/>
  <c r="AG33" i="33"/>
  <c r="Q33" i="33"/>
  <c r="AN33" i="33"/>
  <c r="AX33" i="33"/>
  <c r="R33" i="33"/>
  <c r="AJ33" i="33"/>
  <c r="AT33" i="33"/>
  <c r="N33" i="33"/>
  <c r="AQ33" i="33"/>
  <c r="AA33" i="33"/>
  <c r="K33" i="33"/>
  <c r="AO33" i="33"/>
  <c r="Y33" i="33"/>
  <c r="I33" i="33"/>
  <c r="X33" i="33"/>
  <c r="AH33" i="33"/>
  <c r="AZ33" i="33"/>
  <c r="T33" i="33"/>
  <c r="AD33" i="33"/>
  <c r="AU33" i="33"/>
  <c r="O33" i="33"/>
  <c r="AC33" i="33"/>
  <c r="AF33" i="33"/>
  <c r="J33" i="33"/>
  <c r="AL33" i="33"/>
  <c r="W33" i="33"/>
  <c r="AK33" i="33"/>
  <c r="AV33" i="33"/>
  <c r="Z33" i="33"/>
  <c r="L33" i="33"/>
  <c r="AE33" i="33"/>
  <c r="AS33" i="33"/>
  <c r="M33" i="33"/>
  <c r="AP33" i="33"/>
  <c r="AB33" i="33"/>
  <c r="AM33" i="33"/>
  <c r="BA33" i="33"/>
  <c r="U33" i="33"/>
  <c r="P33" i="33"/>
  <c r="AR33" i="33"/>
  <c r="V33" i="33"/>
  <c r="AF28" i="33"/>
  <c r="P28" i="33"/>
  <c r="P29" i="33" s="1"/>
  <c r="AV28" i="33"/>
  <c r="AV29" i="33" s="1"/>
  <c r="S28" i="33"/>
  <c r="F29" i="33"/>
  <c r="AU31" i="33"/>
  <c r="AK31" i="33"/>
  <c r="U31" i="33"/>
  <c r="AV31" i="33"/>
  <c r="Z31" i="33"/>
  <c r="AX31" i="33"/>
  <c r="AA31" i="33"/>
  <c r="AR31" i="33"/>
  <c r="W31" i="33"/>
  <c r="AT31" i="33"/>
  <c r="X31" i="33"/>
  <c r="AS31" i="33"/>
  <c r="AC31" i="33"/>
  <c r="M31" i="33"/>
  <c r="AJ31" i="33"/>
  <c r="O31" i="33"/>
  <c r="AL31" i="33"/>
  <c r="P31" i="33"/>
  <c r="AH31" i="33"/>
  <c r="L31" i="33"/>
  <c r="AI31" i="33"/>
  <c r="N31" i="33"/>
  <c r="AG31" i="33"/>
  <c r="AP31" i="33"/>
  <c r="AQ31" i="33"/>
  <c r="AM31" i="33"/>
  <c r="AN31" i="33"/>
  <c r="I31" i="33"/>
  <c r="K31" i="33"/>
  <c r="H31" i="33"/>
  <c r="AW31" i="33"/>
  <c r="Q31" i="33"/>
  <c r="T31" i="33"/>
  <c r="V31" i="33"/>
  <c r="R31" i="33"/>
  <c r="S31" i="33"/>
  <c r="AY31" i="33"/>
  <c r="Y31" i="33"/>
  <c r="AE31" i="33"/>
  <c r="AF31" i="33"/>
  <c r="AB31" i="33"/>
  <c r="AD31" i="33"/>
  <c r="AO31" i="33"/>
  <c r="J31" i="33"/>
  <c r="G31" i="33"/>
  <c r="AL28" i="33"/>
  <c r="AL29" i="33" s="1"/>
  <c r="I29" i="33"/>
  <c r="AU34" i="33"/>
  <c r="AE34" i="33"/>
  <c r="O34" i="33"/>
  <c r="AS34" i="33"/>
  <c r="AC34" i="33"/>
  <c r="M34" i="33"/>
  <c r="AB34" i="33"/>
  <c r="AT34" i="33"/>
  <c r="N34" i="33"/>
  <c r="X34" i="33"/>
  <c r="AH34" i="33"/>
  <c r="AM34" i="33"/>
  <c r="W34" i="33"/>
  <c r="BA34" i="33"/>
  <c r="AK34" i="33"/>
  <c r="U34" i="33"/>
  <c r="AR34" i="33"/>
  <c r="L34" i="33"/>
  <c r="AD34" i="33"/>
  <c r="AN34" i="33"/>
  <c r="AX34" i="33"/>
  <c r="R34" i="33"/>
  <c r="AQ34" i="33"/>
  <c r="K34" i="33"/>
  <c r="Y34" i="33"/>
  <c r="T34" i="33"/>
  <c r="AV34" i="33"/>
  <c r="Z34" i="33"/>
  <c r="AY34" i="33"/>
  <c r="AG34" i="33"/>
  <c r="AP34" i="33"/>
  <c r="AA34" i="33"/>
  <c r="AO34" i="33"/>
  <c r="AZ34" i="33"/>
  <c r="AL34" i="33"/>
  <c r="P34" i="33"/>
  <c r="AI34" i="33"/>
  <c r="AW34" i="33"/>
  <c r="Q34" i="33"/>
  <c r="BB34" i="33"/>
  <c r="AF34" i="33"/>
  <c r="J34" i="33"/>
  <c r="S34" i="33"/>
  <c r="AJ34" i="33"/>
  <c r="V34" i="33"/>
  <c r="AA28" i="33"/>
  <c r="N28" i="33"/>
  <c r="AT28" i="33"/>
  <c r="AT29" i="33" s="1"/>
  <c r="Q28" i="33"/>
  <c r="AW28" i="33"/>
  <c r="AW29" i="33" s="1"/>
  <c r="O28" i="33"/>
  <c r="AU28" i="33"/>
  <c r="AU29" i="33" s="1"/>
  <c r="AH29" i="33"/>
  <c r="AX59" i="33"/>
  <c r="BC59" i="33"/>
  <c r="AM59" i="33"/>
  <c r="AJ59" i="33"/>
  <c r="BA59" i="33"/>
  <c r="AW59" i="33"/>
  <c r="AP59" i="33"/>
  <c r="AU59" i="33"/>
  <c r="AZ59" i="33"/>
  <c r="AV59" i="33"/>
  <c r="AO59" i="33"/>
  <c r="AY59" i="33"/>
  <c r="BD59" i="33"/>
  <c r="AL59" i="33"/>
  <c r="AR59" i="33"/>
  <c r="AS59" i="33"/>
  <c r="AT59" i="33"/>
  <c r="AI59" i="33"/>
  <c r="AK59" i="33"/>
  <c r="BB59" i="33"/>
  <c r="AQ59" i="33"/>
  <c r="AN59" i="33"/>
  <c r="W28" i="33"/>
  <c r="W29" i="33" s="1"/>
  <c r="J28" i="33"/>
  <c r="J29" i="33" s="1"/>
  <c r="AP28" i="33"/>
  <c r="AP29" i="33" s="1"/>
  <c r="M28" i="33"/>
  <c r="M29" i="33" s="1"/>
  <c r="G19" i="10"/>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E29" i="10" l="1"/>
  <c r="L30" i="33"/>
  <c r="G12" i="34"/>
  <c r="E86" i="33"/>
  <c r="I30" i="33"/>
  <c r="I60" i="33" s="1"/>
  <c r="R30" i="33"/>
  <c r="Z30" i="33"/>
  <c r="T30" i="33"/>
  <c r="AB30" i="33"/>
  <c r="M30" i="33"/>
  <c r="Q30" i="33"/>
  <c r="AH30" i="33"/>
  <c r="AT30" i="33"/>
  <c r="AE30" i="33"/>
  <c r="U30" i="33"/>
  <c r="O30" i="33"/>
  <c r="AL30" i="33"/>
  <c r="K30" i="33"/>
  <c r="AD30" i="33"/>
  <c r="AW30" i="33"/>
  <c r="AJ30" i="33"/>
  <c r="W30" i="33"/>
  <c r="AK30" i="33"/>
  <c r="S30" i="33"/>
  <c r="AO30" i="33"/>
  <c r="V30" i="33"/>
  <c r="AI30" i="33"/>
  <c r="E62" i="33"/>
  <c r="F61" i="33" s="1"/>
  <c r="P30" i="33"/>
  <c r="N30" i="33"/>
  <c r="AU30" i="33"/>
  <c r="AC30" i="33"/>
  <c r="AN30" i="33"/>
  <c r="AF30" i="33"/>
  <c r="J30" i="33"/>
  <c r="J60" i="33" s="1"/>
  <c r="G30" i="33"/>
  <c r="G60" i="33" s="1"/>
  <c r="AQ30" i="33"/>
  <c r="E29" i="33"/>
  <c r="F30" i="33"/>
  <c r="F60" i="33" s="1"/>
  <c r="AA30" i="33"/>
  <c r="X30" i="33"/>
  <c r="AS30" i="33"/>
  <c r="AV30" i="33"/>
  <c r="AR30" i="33"/>
  <c r="AP30" i="33"/>
  <c r="AM30" i="33"/>
  <c r="Y30" i="33"/>
  <c r="H30" i="33"/>
  <c r="H60" i="33" s="1"/>
  <c r="AX30" i="33"/>
  <c r="F29" i="10"/>
  <c r="BA40" i="33"/>
  <c r="AK40" i="33"/>
  <c r="U40" i="33"/>
  <c r="AU40" i="33"/>
  <c r="AE40" i="33"/>
  <c r="AX40" i="33"/>
  <c r="R40" i="33"/>
  <c r="AB40" i="33"/>
  <c r="AL40" i="33"/>
  <c r="AV40" i="33"/>
  <c r="P40" i="33"/>
  <c r="AS40" i="33"/>
  <c r="AC40" i="33"/>
  <c r="BC40" i="33"/>
  <c r="AM40" i="33"/>
  <c r="W40" i="33"/>
  <c r="AH40" i="33"/>
  <c r="AR40" i="33"/>
  <c r="BB40" i="33"/>
  <c r="V40" i="33"/>
  <c r="AF40" i="33"/>
  <c r="AW40" i="33"/>
  <c r="Q40" i="33"/>
  <c r="AA40" i="33"/>
  <c r="AZ40" i="33"/>
  <c r="AD40" i="33"/>
  <c r="Y40" i="33"/>
  <c r="AI40" i="33"/>
  <c r="Z40" i="33"/>
  <c r="AT40" i="33"/>
  <c r="X40" i="33"/>
  <c r="AG40" i="33"/>
  <c r="AQ40" i="33"/>
  <c r="AP40" i="33"/>
  <c r="T40" i="33"/>
  <c r="AN40" i="33"/>
  <c r="AO40" i="33"/>
  <c r="AY40" i="33"/>
  <c r="S40" i="33"/>
  <c r="AJ40" i="33"/>
  <c r="BD40" i="33"/>
  <c r="AX42" i="33"/>
  <c r="AH42" i="33"/>
  <c r="R42" i="33"/>
  <c r="AR42" i="33"/>
  <c r="AB42" i="33"/>
  <c r="AQ42" i="33"/>
  <c r="BA42" i="33"/>
  <c r="U42" i="33"/>
  <c r="AE42" i="33"/>
  <c r="AG42" i="33"/>
  <c r="AP42" i="33"/>
  <c r="Z42" i="33"/>
  <c r="AZ42" i="33"/>
  <c r="AJ42" i="33"/>
  <c r="T42" i="33"/>
  <c r="AA42" i="33"/>
  <c r="AK42" i="33"/>
  <c r="AU42" i="33"/>
  <c r="AW42" i="33"/>
  <c r="AD42" i="33"/>
  <c r="AN42" i="33"/>
  <c r="AI42" i="33"/>
  <c r="BC42" i="33"/>
  <c r="Y42" i="33"/>
  <c r="AL42" i="33"/>
  <c r="AV42" i="33"/>
  <c r="AY42" i="33"/>
  <c r="AC42" i="33"/>
  <c r="AO42" i="33"/>
  <c r="AT42" i="33"/>
  <c r="BD42" i="33"/>
  <c r="X42" i="33"/>
  <c r="AS42" i="33"/>
  <c r="W42" i="33"/>
  <c r="BB42" i="33"/>
  <c r="V42" i="33"/>
  <c r="AF42" i="33"/>
  <c r="S42" i="33"/>
  <c r="AM42" i="33"/>
  <c r="AP39" i="33"/>
  <c r="Z39" i="33"/>
  <c r="AZ39" i="33"/>
  <c r="AJ39" i="33"/>
  <c r="T39" i="33"/>
  <c r="AI39" i="33"/>
  <c r="AS39" i="33"/>
  <c r="BC39" i="33"/>
  <c r="W39" i="33"/>
  <c r="AG39" i="33"/>
  <c r="AX39" i="33"/>
  <c r="AH39" i="33"/>
  <c r="R39" i="33"/>
  <c r="AR39" i="33"/>
  <c r="AB39" i="33"/>
  <c r="AY39" i="33"/>
  <c r="S39" i="33"/>
  <c r="AC39" i="33"/>
  <c r="AM39" i="33"/>
  <c r="AW39" i="33"/>
  <c r="Q39" i="33"/>
  <c r="BB39" i="33"/>
  <c r="V39" i="33"/>
  <c r="AF39" i="33"/>
  <c r="AA39" i="33"/>
  <c r="AU39" i="33"/>
  <c r="Y39" i="33"/>
  <c r="AD39" i="33"/>
  <c r="AN39" i="33"/>
  <c r="AQ39" i="33"/>
  <c r="U39" i="33"/>
  <c r="AO39" i="33"/>
  <c r="AL39" i="33"/>
  <c r="AV39" i="33"/>
  <c r="P39" i="33"/>
  <c r="AK39" i="33"/>
  <c r="O39" i="33"/>
  <c r="AT39" i="33"/>
  <c r="BD39" i="33"/>
  <c r="X39" i="33"/>
  <c r="BA39" i="33"/>
  <c r="AE39" i="33"/>
  <c r="BC57" i="33"/>
  <c r="AM57" i="33"/>
  <c r="AV57" i="33"/>
  <c r="AW57" i="33"/>
  <c r="AS57" i="33"/>
  <c r="BB57" i="33"/>
  <c r="AU57" i="33"/>
  <c r="BD57" i="33"/>
  <c r="AN57" i="33"/>
  <c r="AG57" i="33"/>
  <c r="AX57" i="33"/>
  <c r="AP57" i="33"/>
  <c r="AY57" i="33"/>
  <c r="AR57" i="33"/>
  <c r="AK57" i="33"/>
  <c r="AZ57" i="33"/>
  <c r="BA57" i="33"/>
  <c r="AT57" i="33"/>
  <c r="AI57" i="33"/>
  <c r="AO57" i="33"/>
  <c r="AL57" i="33"/>
  <c r="AQ57" i="33"/>
  <c r="AJ57" i="33"/>
  <c r="AH57" i="33"/>
  <c r="AR38" i="33"/>
  <c r="AB38" i="33"/>
  <c r="BB38" i="33"/>
  <c r="AL38" i="33"/>
  <c r="V38" i="33"/>
  <c r="AS38" i="33"/>
  <c r="BC38" i="33"/>
  <c r="W38" i="33"/>
  <c r="AG38" i="33"/>
  <c r="AQ38" i="33"/>
  <c r="AZ38" i="33"/>
  <c r="AJ38" i="33"/>
  <c r="T38" i="33"/>
  <c r="AT38" i="33"/>
  <c r="AD38" i="33"/>
  <c r="N38" i="33"/>
  <c r="AC38" i="33"/>
  <c r="AM38" i="33"/>
  <c r="AW38" i="33"/>
  <c r="Q38" i="33"/>
  <c r="AA38" i="33"/>
  <c r="BD38" i="33"/>
  <c r="X38" i="33"/>
  <c r="AH38" i="33"/>
  <c r="AK38" i="33"/>
  <c r="O38" i="33"/>
  <c r="AI38" i="33"/>
  <c r="AP38" i="33"/>
  <c r="AE38" i="33"/>
  <c r="AN38" i="33"/>
  <c r="AX38" i="33"/>
  <c r="R38" i="33"/>
  <c r="AU38" i="33"/>
  <c r="Y38" i="33"/>
  <c r="AV38" i="33"/>
  <c r="P38" i="33"/>
  <c r="Z38" i="33"/>
  <c r="U38" i="33"/>
  <c r="AO38" i="33"/>
  <c r="S38" i="33"/>
  <c r="AF38" i="33"/>
  <c r="BA38" i="33"/>
  <c r="AY38" i="33"/>
  <c r="AQ35" i="33"/>
  <c r="AA35" i="33"/>
  <c r="K35" i="33"/>
  <c r="AO35" i="33"/>
  <c r="Y35" i="33"/>
  <c r="AV35" i="33"/>
  <c r="P35" i="33"/>
  <c r="Z35" i="33"/>
  <c r="AJ35" i="33"/>
  <c r="BB35" i="33"/>
  <c r="V35" i="33"/>
  <c r="AY35" i="33"/>
  <c r="AI35" i="33"/>
  <c r="S35" i="33"/>
  <c r="AW35" i="33"/>
  <c r="AG35" i="33"/>
  <c r="Q35" i="33"/>
  <c r="AF35" i="33"/>
  <c r="AP35" i="33"/>
  <c r="AZ35" i="33"/>
  <c r="T35" i="33"/>
  <c r="AL35" i="33"/>
  <c r="AM35" i="33"/>
  <c r="BA35" i="33"/>
  <c r="U35" i="33"/>
  <c r="AX35" i="33"/>
  <c r="AB35" i="33"/>
  <c r="N35" i="33"/>
  <c r="AU35" i="33"/>
  <c r="O35" i="33"/>
  <c r="AC35" i="33"/>
  <c r="X35" i="33"/>
  <c r="AR35" i="33"/>
  <c r="AD35" i="33"/>
  <c r="BC35" i="33"/>
  <c r="W35" i="33"/>
  <c r="AK35" i="33"/>
  <c r="AN35" i="33"/>
  <c r="R35" i="33"/>
  <c r="AT35" i="33"/>
  <c r="AE35" i="33"/>
  <c r="AS35" i="33"/>
  <c r="M35" i="33"/>
  <c r="AH35" i="33"/>
  <c r="L35" i="33"/>
  <c r="BA41" i="33"/>
  <c r="AK41" i="33"/>
  <c r="U41" i="33"/>
  <c r="AU41" i="33"/>
  <c r="AE41" i="33"/>
  <c r="AX41" i="33"/>
  <c r="R41" i="33"/>
  <c r="AB41" i="33"/>
  <c r="AL41" i="33"/>
  <c r="AV41" i="33"/>
  <c r="AS41" i="33"/>
  <c r="AC41" i="33"/>
  <c r="BC41" i="33"/>
  <c r="AM41" i="33"/>
  <c r="W41" i="33"/>
  <c r="AH41" i="33"/>
  <c r="AR41" i="33"/>
  <c r="BB41" i="33"/>
  <c r="V41" i="33"/>
  <c r="AF41" i="33"/>
  <c r="AW41" i="33"/>
  <c r="Q41" i="33"/>
  <c r="AA41" i="33"/>
  <c r="AZ41" i="33"/>
  <c r="AD41" i="33"/>
  <c r="Y41" i="33"/>
  <c r="AI41" i="33"/>
  <c r="Z41" i="33"/>
  <c r="AT41" i="33"/>
  <c r="X41" i="33"/>
  <c r="AG41" i="33"/>
  <c r="AQ41" i="33"/>
  <c r="AP41" i="33"/>
  <c r="T41" i="33"/>
  <c r="AN41" i="33"/>
  <c r="AO41" i="33"/>
  <c r="AY41" i="33"/>
  <c r="S41" i="33"/>
  <c r="AJ41" i="33"/>
  <c r="BD41" i="33"/>
  <c r="AU56" i="33"/>
  <c r="BD56" i="33"/>
  <c r="AN56" i="33"/>
  <c r="AO56" i="33"/>
  <c r="AK56" i="33"/>
  <c r="AH56" i="33"/>
  <c r="BC56" i="33"/>
  <c r="AM56" i="33"/>
  <c r="AV56" i="33"/>
  <c r="AF56" i="33"/>
  <c r="BA56" i="33"/>
  <c r="AT56" i="33"/>
  <c r="AL56" i="33"/>
  <c r="AZ56" i="33"/>
  <c r="AG56" i="33"/>
  <c r="BB56" i="33"/>
  <c r="AI56" i="33"/>
  <c r="AW56" i="33"/>
  <c r="AX56" i="33"/>
  <c r="AQ56" i="33"/>
  <c r="AJ56" i="33"/>
  <c r="AP56" i="33"/>
  <c r="AY56" i="33"/>
  <c r="AR56" i="33"/>
  <c r="AS56" i="33"/>
  <c r="BD50" i="33"/>
  <c r="AN50" i="33"/>
  <c r="BA50" i="33"/>
  <c r="AK50" i="33"/>
  <c r="AT50" i="33"/>
  <c r="AP50" i="33"/>
  <c r="AE50" i="33"/>
  <c r="AM50" i="33"/>
  <c r="AV50" i="33"/>
  <c r="AF50" i="33"/>
  <c r="AS50" i="33"/>
  <c r="AC50" i="33"/>
  <c r="AD50" i="33"/>
  <c r="Z50" i="33"/>
  <c r="AI50" i="33"/>
  <c r="AA50" i="33"/>
  <c r="AZ50" i="33"/>
  <c r="AW50" i="33"/>
  <c r="AL50" i="33"/>
  <c r="AY50" i="33"/>
  <c r="BB50" i="33"/>
  <c r="AJ50" i="33"/>
  <c r="AG50" i="33"/>
  <c r="AH50" i="33"/>
  <c r="AQ50" i="33"/>
  <c r="AR50" i="33"/>
  <c r="AO50" i="33"/>
  <c r="AX50" i="33"/>
  <c r="BC50" i="33"/>
  <c r="AB50" i="33"/>
  <c r="AU50" i="33"/>
  <c r="O29" i="33"/>
  <c r="Q29" i="33"/>
  <c r="N29" i="33"/>
  <c r="AS52" i="33"/>
  <c r="AC52" i="33"/>
  <c r="AP52" i="33"/>
  <c r="AY52" i="33"/>
  <c r="AU52" i="33"/>
  <c r="AJ52" i="33"/>
  <c r="AB52" i="33"/>
  <c r="BA52" i="33"/>
  <c r="AK52" i="33"/>
  <c r="AX52" i="33"/>
  <c r="AH52" i="33"/>
  <c r="AI52" i="33"/>
  <c r="AE52" i="33"/>
  <c r="AN52" i="33"/>
  <c r="AF52" i="33"/>
  <c r="BB52" i="33"/>
  <c r="AQ52" i="33"/>
  <c r="BD52" i="33"/>
  <c r="AG52" i="33"/>
  <c r="AD52" i="33"/>
  <c r="AZ52" i="33"/>
  <c r="AO52" i="33"/>
  <c r="AL52" i="33"/>
  <c r="AM52" i="33"/>
  <c r="AV52" i="33"/>
  <c r="AW52" i="33"/>
  <c r="AT52" i="33"/>
  <c r="BC52" i="33"/>
  <c r="AR52" i="33"/>
  <c r="BA44" i="33"/>
  <c r="BB44" i="33"/>
  <c r="BC44" i="33"/>
  <c r="AE44" i="33"/>
  <c r="AQ44" i="33"/>
  <c r="Y44" i="33"/>
  <c r="AF44" i="33"/>
  <c r="Z44" i="33"/>
  <c r="T44" i="33"/>
  <c r="V44" i="33"/>
  <c r="AS44" i="33"/>
  <c r="AT44" i="33"/>
  <c r="AM44" i="33"/>
  <c r="W44" i="33"/>
  <c r="AG44" i="33"/>
  <c r="BD44" i="33"/>
  <c r="AR44" i="33"/>
  <c r="AJ44" i="33"/>
  <c r="AL44" i="33"/>
  <c r="AX44" i="33"/>
  <c r="AA44" i="33"/>
  <c r="U44" i="33"/>
  <c r="AV44" i="33"/>
  <c r="AI44" i="33"/>
  <c r="AH44" i="33"/>
  <c r="AW44" i="33"/>
  <c r="AU44" i="33"/>
  <c r="AK44" i="33"/>
  <c r="X44" i="33"/>
  <c r="AZ44" i="33"/>
  <c r="AP44" i="33"/>
  <c r="AY44" i="33"/>
  <c r="AN44" i="33"/>
  <c r="AB44" i="33"/>
  <c r="AO44" i="33"/>
  <c r="AC44" i="33"/>
  <c r="AD44" i="33"/>
  <c r="AX51" i="33"/>
  <c r="AH51" i="33"/>
  <c r="AU51" i="33"/>
  <c r="AE51" i="33"/>
  <c r="AN51" i="33"/>
  <c r="AJ51" i="33"/>
  <c r="BA51" i="33"/>
  <c r="AC51" i="33"/>
  <c r="AP51" i="33"/>
  <c r="BC51" i="33"/>
  <c r="AM51" i="33"/>
  <c r="BD51" i="33"/>
  <c r="AZ51" i="33"/>
  <c r="AW51" i="33"/>
  <c r="AO51" i="33"/>
  <c r="AT51" i="33"/>
  <c r="AQ51" i="33"/>
  <c r="AF51" i="33"/>
  <c r="AK51" i="33"/>
  <c r="BB51" i="33"/>
  <c r="AY51" i="33"/>
  <c r="AV51" i="33"/>
  <c r="AG51" i="33"/>
  <c r="AD51" i="33"/>
  <c r="AA51" i="33"/>
  <c r="AB51" i="33"/>
  <c r="AL51" i="33"/>
  <c r="AI51" i="33"/>
  <c r="AR51" i="33"/>
  <c r="AS51" i="33"/>
  <c r="BB46" i="33"/>
  <c r="AL46" i="33"/>
  <c r="V46" i="33"/>
  <c r="AQ46" i="33"/>
  <c r="AA46" i="33"/>
  <c r="AN46" i="33"/>
  <c r="AR46" i="33"/>
  <c r="AG46" i="33"/>
  <c r="Y46" i="33"/>
  <c r="AT46" i="33"/>
  <c r="AD46" i="33"/>
  <c r="AY46" i="33"/>
  <c r="AI46" i="33"/>
  <c r="BD46" i="33"/>
  <c r="X46" i="33"/>
  <c r="AB46" i="33"/>
  <c r="AK46" i="33"/>
  <c r="AC46" i="33"/>
  <c r="AH46" i="33"/>
  <c r="AM46" i="33"/>
  <c r="AF46" i="33"/>
  <c r="BA46" i="33"/>
  <c r="AP46" i="33"/>
  <c r="AU46" i="33"/>
  <c r="AV46" i="33"/>
  <c r="AW46" i="33"/>
  <c r="AX46" i="33"/>
  <c r="BC46" i="33"/>
  <c r="W46" i="33"/>
  <c r="AJ46" i="33"/>
  <c r="AS46" i="33"/>
  <c r="Z46" i="33"/>
  <c r="AE46" i="33"/>
  <c r="AZ46" i="33"/>
  <c r="AO46" i="33"/>
  <c r="AY36" i="33"/>
  <c r="AI36" i="33"/>
  <c r="S36" i="33"/>
  <c r="AS36" i="33"/>
  <c r="AC36" i="33"/>
  <c r="M36" i="33"/>
  <c r="AB36" i="33"/>
  <c r="AT36" i="33"/>
  <c r="N36" i="33"/>
  <c r="AF36" i="33"/>
  <c r="AP36" i="33"/>
  <c r="AQ36" i="33"/>
  <c r="AA36" i="33"/>
  <c r="BA36" i="33"/>
  <c r="AK36" i="33"/>
  <c r="U36" i="33"/>
  <c r="AR36" i="33"/>
  <c r="L36" i="33"/>
  <c r="AD36" i="33"/>
  <c r="AV36" i="33"/>
  <c r="P36" i="33"/>
  <c r="Z36" i="33"/>
  <c r="AU36" i="33"/>
  <c r="O36" i="33"/>
  <c r="Y36" i="33"/>
  <c r="T36" i="33"/>
  <c r="BD36" i="33"/>
  <c r="AH36" i="33"/>
  <c r="BC36" i="33"/>
  <c r="W36" i="33"/>
  <c r="AG36" i="33"/>
  <c r="AJ36" i="33"/>
  <c r="V36" i="33"/>
  <c r="AX36" i="33"/>
  <c r="AE36" i="33"/>
  <c r="AO36" i="33"/>
  <c r="AZ36" i="33"/>
  <c r="AL36" i="33"/>
  <c r="X36" i="33"/>
  <c r="AM36" i="33"/>
  <c r="AW36" i="33"/>
  <c r="Q36" i="33"/>
  <c r="BB36" i="33"/>
  <c r="AN36" i="33"/>
  <c r="R36" i="33"/>
  <c r="AQ48" i="33"/>
  <c r="AA48" i="33"/>
  <c r="AR48" i="33"/>
  <c r="AB48" i="33"/>
  <c r="AK48" i="33"/>
  <c r="AG48" i="33"/>
  <c r="AX48" i="33"/>
  <c r="AP48" i="33"/>
  <c r="AY48" i="33"/>
  <c r="AI48" i="33"/>
  <c r="AZ48" i="33"/>
  <c r="AJ48" i="33"/>
  <c r="BA48" i="33"/>
  <c r="AW48" i="33"/>
  <c r="AT48" i="33"/>
  <c r="BB48" i="33"/>
  <c r="AM48" i="33"/>
  <c r="AN48" i="33"/>
  <c r="AC48" i="33"/>
  <c r="AH48" i="33"/>
  <c r="AU48" i="33"/>
  <c r="AV48" i="33"/>
  <c r="AS48" i="33"/>
  <c r="AD48" i="33"/>
  <c r="BC48" i="33"/>
  <c r="BD48" i="33"/>
  <c r="X48" i="33"/>
  <c r="Y48" i="33"/>
  <c r="Z48" i="33"/>
  <c r="AE48" i="33"/>
  <c r="AF48" i="33"/>
  <c r="AO48" i="33"/>
  <c r="AL48" i="33"/>
  <c r="BC49" i="33"/>
  <c r="AM49" i="33"/>
  <c r="BD49" i="33"/>
  <c r="AN49" i="33"/>
  <c r="BA49" i="33"/>
  <c r="AW49" i="33"/>
  <c r="AT49" i="33"/>
  <c r="BB49" i="33"/>
  <c r="AU49" i="33"/>
  <c r="AE49" i="33"/>
  <c r="AV49" i="33"/>
  <c r="AF49" i="33"/>
  <c r="AK49" i="33"/>
  <c r="AG49" i="33"/>
  <c r="AX49" i="33"/>
  <c r="AP49" i="33"/>
  <c r="AY49" i="33"/>
  <c r="AZ49" i="33"/>
  <c r="AS49" i="33"/>
  <c r="AD49" i="33"/>
  <c r="AA49" i="33"/>
  <c r="AB49" i="33"/>
  <c r="Y49" i="33"/>
  <c r="Z49" i="33"/>
  <c r="AI49" i="33"/>
  <c r="AJ49" i="33"/>
  <c r="AO49" i="33"/>
  <c r="AL49" i="33"/>
  <c r="AQ49" i="33"/>
  <c r="AR49" i="33"/>
  <c r="AC49" i="33"/>
  <c r="AH49" i="33"/>
  <c r="AR58" i="33"/>
  <c r="AW58" i="33"/>
  <c r="AX58" i="33"/>
  <c r="AT58" i="33"/>
  <c r="AY58" i="33"/>
  <c r="AZ58" i="33"/>
  <c r="AJ58" i="33"/>
  <c r="AO58" i="33"/>
  <c r="AH58" i="33"/>
  <c r="AQ58" i="33"/>
  <c r="BC58" i="33"/>
  <c r="BD58" i="33"/>
  <c r="AS58" i="33"/>
  <c r="AL58" i="33"/>
  <c r="BA58" i="33"/>
  <c r="BB58" i="33"/>
  <c r="AM58" i="33"/>
  <c r="AN58" i="33"/>
  <c r="AP58" i="33"/>
  <c r="AI58" i="33"/>
  <c r="AV58" i="33"/>
  <c r="AK58" i="33"/>
  <c r="AU58" i="33"/>
  <c r="AA29" i="33"/>
  <c r="S29" i="33"/>
  <c r="AF29" i="33"/>
  <c r="Z29" i="33"/>
  <c r="U29" i="33"/>
  <c r="K29"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BC30" i="10"/>
  <c r="BA30" i="10"/>
  <c r="L19" i="10"/>
  <c r="J19" i="10"/>
  <c r="H19" i="10"/>
  <c r="E63" i="33" l="1"/>
  <c r="E64" i="33" s="1"/>
  <c r="E65" i="33"/>
  <c r="E87" i="33"/>
  <c r="E66" i="33" s="1"/>
  <c r="A7" i="37"/>
  <c r="F86" i="33"/>
  <c r="F87" i="33" s="1"/>
  <c r="F66" i="33" s="1"/>
  <c r="K60" i="33"/>
  <c r="G11" i="27"/>
  <c r="H11" i="27" s="1"/>
  <c r="G86" i="33"/>
  <c r="C7" i="37" s="1"/>
  <c r="H12" i="34"/>
  <c r="L60" i="33"/>
  <c r="Q60" i="33"/>
  <c r="Y60" i="33"/>
  <c r="AE60" i="33"/>
  <c r="U60" i="33"/>
  <c r="V60" i="33"/>
  <c r="AC60" i="33"/>
  <c r="AN60" i="33"/>
  <c r="O60" i="33"/>
  <c r="AL60" i="33"/>
  <c r="S60" i="33"/>
  <c r="AV60" i="33"/>
  <c r="Z60" i="33"/>
  <c r="AU60" i="33"/>
  <c r="AQ60" i="33"/>
  <c r="AR60" i="33"/>
  <c r="AS60" i="33"/>
  <c r="AD60" i="33"/>
  <c r="AX60" i="33"/>
  <c r="AF60" i="33"/>
  <c r="BB60" i="33"/>
  <c r="AA60" i="33"/>
  <c r="T60" i="33"/>
  <c r="AM60" i="33"/>
  <c r="AI60" i="33"/>
  <c r="M60" i="33"/>
  <c r="R60" i="33"/>
  <c r="AP60" i="33"/>
  <c r="AW60" i="33"/>
  <c r="P60" i="33"/>
  <c r="AK60" i="33"/>
  <c r="AB60" i="33"/>
  <c r="AJ60" i="33"/>
  <c r="W60" i="33"/>
  <c r="AH60" i="33"/>
  <c r="AT60" i="33"/>
  <c r="X60" i="33"/>
  <c r="N60" i="33"/>
  <c r="BA60" i="33"/>
  <c r="AZ60" i="33"/>
  <c r="AG60" i="33"/>
  <c r="AY60" i="33"/>
  <c r="AO60" i="33"/>
  <c r="BD60" i="33"/>
  <c r="BC60" i="33"/>
  <c r="F62" i="33"/>
  <c r="G61" i="33" s="1"/>
  <c r="AY30" i="10"/>
  <c r="AZ30" i="10"/>
  <c r="BD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AX13" i="10"/>
  <c r="AY13" i="10"/>
  <c r="AZ13" i="10"/>
  <c r="BA13" i="10"/>
  <c r="BB13" i="10"/>
  <c r="BC13" i="10"/>
  <c r="BD13" i="10"/>
  <c r="E13" i="10"/>
  <c r="B7" i="37" l="1"/>
  <c r="F65" i="33"/>
  <c r="F76" i="33" s="1"/>
  <c r="E76" i="33"/>
  <c r="E77" i="33" s="1"/>
  <c r="E80" i="33" s="1"/>
  <c r="E81" i="33" s="1"/>
  <c r="G29" i="10"/>
  <c r="G13" i="10" s="1"/>
  <c r="G87" i="33"/>
  <c r="G66" i="33" s="1"/>
  <c r="G65" i="33"/>
  <c r="H86" i="33"/>
  <c r="D7" i="37" s="1"/>
  <c r="I12" i="34"/>
  <c r="I11" i="27"/>
  <c r="H29" i="10"/>
  <c r="H13" i="10" s="1"/>
  <c r="F63" i="33"/>
  <c r="F64" i="33" s="1"/>
  <c r="G62" i="33"/>
  <c r="H61" i="33" s="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F77" i="33" l="1"/>
  <c r="F80" i="33" s="1"/>
  <c r="F81" i="33" s="1"/>
  <c r="J11" i="27"/>
  <c r="I29" i="10"/>
  <c r="I13" i="10" s="1"/>
  <c r="H87" i="33"/>
  <c r="H66" i="33" s="1"/>
  <c r="H65" i="33"/>
  <c r="I86" i="33"/>
  <c r="E7" i="37" s="1"/>
  <c r="J12" i="34"/>
  <c r="G76" i="33"/>
  <c r="G63" i="33"/>
  <c r="G64" i="33" s="1"/>
  <c r="H62" i="33"/>
  <c r="I61" i="33" s="1"/>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G77" i="33" l="1"/>
  <c r="G80" i="33" s="1"/>
  <c r="G81" i="33" s="1"/>
  <c r="J86" i="33"/>
  <c r="F7" i="37" s="1"/>
  <c r="K12" i="34"/>
  <c r="K11" i="27"/>
  <c r="J29" i="10"/>
  <c r="J13" i="10" s="1"/>
  <c r="I87" i="33"/>
  <c r="I66" i="33" s="1"/>
  <c r="I65" i="33"/>
  <c r="H76" i="33"/>
  <c r="H63" i="33"/>
  <c r="H64" i="33" s="1"/>
  <c r="I62" i="33"/>
  <c r="J61" i="33" s="1"/>
  <c r="F30" i="10"/>
  <c r="F14" i="10" s="1"/>
  <c r="BC14" i="10"/>
  <c r="AY14" i="10"/>
  <c r="E14" i="10"/>
  <c r="BA14" i="10"/>
  <c r="BD14" i="10"/>
  <c r="BB14" i="10"/>
  <c r="AZ14" i="10"/>
  <c r="AX14" i="10"/>
  <c r="H77" i="33" l="1"/>
  <c r="H80" i="33" s="1"/>
  <c r="H81" i="33" s="1"/>
  <c r="I76" i="33"/>
  <c r="L11" i="27"/>
  <c r="K29" i="10"/>
  <c r="K13" i="10" s="1"/>
  <c r="J65" i="33"/>
  <c r="J87" i="33"/>
  <c r="J66" i="33" s="1"/>
  <c r="K86" i="33"/>
  <c r="G7" i="37" s="1"/>
  <c r="L12" i="34"/>
  <c r="I63" i="33"/>
  <c r="I64" i="33" s="1"/>
  <c r="J62" i="33"/>
  <c r="K61" i="33" s="1"/>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J76" i="33" l="1"/>
  <c r="I77" i="33"/>
  <c r="I80" i="33" s="1"/>
  <c r="I81" i="33" s="1"/>
  <c r="K65" i="33"/>
  <c r="K87" i="33"/>
  <c r="K66" i="33" s="1"/>
  <c r="M11" i="27"/>
  <c r="L29" i="10"/>
  <c r="L13" i="10" s="1"/>
  <c r="L86" i="33"/>
  <c r="H7" i="37" s="1"/>
  <c r="M12" i="34"/>
  <c r="J63" i="33"/>
  <c r="J64" i="33" s="1"/>
  <c r="K62" i="33"/>
  <c r="L61" i="33" s="1"/>
  <c r="H30" i="10"/>
  <c r="H14" i="10" s="1"/>
  <c r="H24" i="10" s="1"/>
  <c r="F24" i="10"/>
  <c r="G24" i="10"/>
  <c r="AX24" i="10"/>
  <c r="AY24" i="10"/>
  <c r="AZ24" i="10"/>
  <c r="BA24" i="10"/>
  <c r="BB24" i="10"/>
  <c r="BC24" i="10"/>
  <c r="BD24" i="10"/>
  <c r="E24" i="10"/>
  <c r="J77" i="33" l="1"/>
  <c r="J80" i="33" s="1"/>
  <c r="J81" i="33" s="1"/>
  <c r="K76" i="33"/>
  <c r="L65" i="33"/>
  <c r="L87" i="33"/>
  <c r="L66" i="33" s="1"/>
  <c r="N11" i="27"/>
  <c r="M29" i="10"/>
  <c r="M13" i="10" s="1"/>
  <c r="M86" i="33"/>
  <c r="N12" i="34"/>
  <c r="K63" i="33"/>
  <c r="K64" i="33" s="1"/>
  <c r="L62" i="33"/>
  <c r="M61" i="33" s="1"/>
  <c r="I30" i="10"/>
  <c r="I14" i="10" s="1"/>
  <c r="I24" i="10" s="1"/>
  <c r="K77" i="33" l="1"/>
  <c r="K80" i="33" s="1"/>
  <c r="K81" i="33" s="1"/>
  <c r="L76" i="33"/>
  <c r="M7" i="37" s="1"/>
  <c r="M87" i="33"/>
  <c r="M66" i="33" s="1"/>
  <c r="M65" i="33"/>
  <c r="N86" i="33"/>
  <c r="O12" i="34"/>
  <c r="O11" i="27"/>
  <c r="N29" i="10"/>
  <c r="N13" i="10" s="1"/>
  <c r="L63" i="33"/>
  <c r="L64" i="33" s="1"/>
  <c r="M62" i="33"/>
  <c r="N61" i="33" s="1"/>
  <c r="J30" i="10"/>
  <c r="J14" i="10" s="1"/>
  <c r="J24" i="10" s="1"/>
  <c r="L77" i="33" l="1"/>
  <c r="L80" i="33" s="1"/>
  <c r="L81" i="33" s="1"/>
  <c r="O7" i="37" s="1"/>
  <c r="P11" i="27"/>
  <c r="O29" i="10"/>
  <c r="O13" i="10" s="1"/>
  <c r="N87" i="33"/>
  <c r="N66" i="33" s="1"/>
  <c r="N65" i="33"/>
  <c r="O86" i="33"/>
  <c r="P12" i="34"/>
  <c r="M76" i="33"/>
  <c r="M63" i="33"/>
  <c r="M64" i="33" s="1"/>
  <c r="N62" i="33"/>
  <c r="O61" i="33" s="1"/>
  <c r="K30" i="10"/>
  <c r="K14" i="10" s="1"/>
  <c r="K24" i="10" s="1"/>
  <c r="O65" i="33" l="1"/>
  <c r="O87" i="33"/>
  <c r="O66" i="33" s="1"/>
  <c r="Q11" i="27"/>
  <c r="P29" i="10"/>
  <c r="P13" i="10" s="1"/>
  <c r="P86" i="33"/>
  <c r="Q12" i="34"/>
  <c r="M77" i="33"/>
  <c r="M80" i="33" s="1"/>
  <c r="M81" i="33" s="1"/>
  <c r="N76" i="33"/>
  <c r="N63" i="33"/>
  <c r="N64" i="33" s="1"/>
  <c r="O62" i="33"/>
  <c r="P61" i="33" s="1"/>
  <c r="L30" i="10"/>
  <c r="L14" i="10" s="1"/>
  <c r="L24" i="10" s="1"/>
  <c r="N77" i="33" l="1"/>
  <c r="N80" i="33" s="1"/>
  <c r="N81" i="33" s="1"/>
  <c r="O76" i="33"/>
  <c r="R11" i="27"/>
  <c r="Q29" i="10"/>
  <c r="Q13" i="10" s="1"/>
  <c r="P87" i="33"/>
  <c r="P66" i="33" s="1"/>
  <c r="P65" i="33"/>
  <c r="Q86" i="33"/>
  <c r="R12" i="34"/>
  <c r="O63" i="33"/>
  <c r="O64" i="33" s="1"/>
  <c r="P62" i="33"/>
  <c r="Q61" i="33" s="1"/>
  <c r="M30" i="10"/>
  <c r="M14" i="10" s="1"/>
  <c r="M24" i="10" s="1"/>
  <c r="O77" i="33" l="1"/>
  <c r="O80" i="33" s="1"/>
  <c r="O81" i="33" s="1"/>
  <c r="P76" i="33"/>
  <c r="Q87" i="33"/>
  <c r="Q66" i="33" s="1"/>
  <c r="Q65" i="33"/>
  <c r="S11" i="27"/>
  <c r="R29" i="10"/>
  <c r="R13" i="10" s="1"/>
  <c r="R86" i="33"/>
  <c r="S12" i="34"/>
  <c r="P63" i="33"/>
  <c r="P64" i="33" s="1"/>
  <c r="Q62" i="33"/>
  <c r="R61" i="33" s="1"/>
  <c r="N30" i="10"/>
  <c r="N14" i="10" s="1"/>
  <c r="N24" i="10" s="1"/>
  <c r="P77" i="33" l="1"/>
  <c r="P80" i="33" s="1"/>
  <c r="P81" i="33" s="1"/>
  <c r="T11" i="27"/>
  <c r="S29" i="10"/>
  <c r="S13" i="10" s="1"/>
  <c r="R87" i="33"/>
  <c r="R66" i="33" s="1"/>
  <c r="R65" i="33"/>
  <c r="S86" i="33"/>
  <c r="T12" i="34"/>
  <c r="Q76" i="33"/>
  <c r="Q63" i="33"/>
  <c r="Q64" i="33" s="1"/>
  <c r="R62" i="33"/>
  <c r="S61" i="33" s="1"/>
  <c r="O30" i="10"/>
  <c r="O14" i="10" s="1"/>
  <c r="O24" i="10" s="1"/>
  <c r="R76" i="33" l="1"/>
  <c r="Q77" i="33"/>
  <c r="Q80" i="33" s="1"/>
  <c r="Q81" i="33" s="1"/>
  <c r="T86" i="33"/>
  <c r="U12" i="34"/>
  <c r="U11" i="27"/>
  <c r="T29" i="10"/>
  <c r="T13" i="10" s="1"/>
  <c r="S87" i="33"/>
  <c r="S66" i="33" s="1"/>
  <c r="S65" i="33"/>
  <c r="R63" i="33"/>
  <c r="R64" i="33" s="1"/>
  <c r="S62" i="33"/>
  <c r="T61" i="33" s="1"/>
  <c r="P30" i="10"/>
  <c r="P14" i="10" s="1"/>
  <c r="P24" i="10" s="1"/>
  <c r="R77" i="33" l="1"/>
  <c r="R80" i="33" s="1"/>
  <c r="R81" i="33" s="1"/>
  <c r="T65" i="33"/>
  <c r="T87" i="33"/>
  <c r="T66" i="33" s="1"/>
  <c r="U86" i="33"/>
  <c r="V12" i="34"/>
  <c r="S76" i="33"/>
  <c r="V11" i="27"/>
  <c r="U29" i="10"/>
  <c r="U13" i="10" s="1"/>
  <c r="S63" i="33"/>
  <c r="S64" i="33" s="1"/>
  <c r="T62" i="33"/>
  <c r="U61" i="33" s="1"/>
  <c r="Q30" i="10"/>
  <c r="Q14" i="10" s="1"/>
  <c r="Q24" i="10" s="1"/>
  <c r="W11" i="27" l="1"/>
  <c r="V29" i="10"/>
  <c r="V13" i="10" s="1"/>
  <c r="V86" i="33"/>
  <c r="W12" i="34"/>
  <c r="T76" i="33"/>
  <c r="U65" i="33"/>
  <c r="U87" i="33"/>
  <c r="U66" i="33" s="1"/>
  <c r="S77" i="33"/>
  <c r="S80" i="33" s="1"/>
  <c r="S81" i="33" s="1"/>
  <c r="T63" i="33"/>
  <c r="T64" i="33" s="1"/>
  <c r="U62" i="33"/>
  <c r="V61" i="33" s="1"/>
  <c r="R30" i="10"/>
  <c r="R14" i="10" s="1"/>
  <c r="R24" i="10" s="1"/>
  <c r="T77" i="33" l="1"/>
  <c r="T80" i="33" s="1"/>
  <c r="T81" i="33" s="1"/>
  <c r="C4" i="33" s="1"/>
  <c r="G28" i="29" s="1"/>
  <c r="U76" i="33"/>
  <c r="V65" i="33"/>
  <c r="V87" i="33"/>
  <c r="V66" i="33" s="1"/>
  <c r="X11" i="27"/>
  <c r="W29" i="10"/>
  <c r="W13" i="10" s="1"/>
  <c r="W86" i="33"/>
  <c r="X12" i="34"/>
  <c r="U63" i="33"/>
  <c r="U64" i="33" s="1"/>
  <c r="V62" i="33"/>
  <c r="W61" i="33" s="1"/>
  <c r="S30" i="10"/>
  <c r="S14" i="10" s="1"/>
  <c r="S24" i="10" s="1"/>
  <c r="U77" i="33" l="1"/>
  <c r="U80" i="33" s="1"/>
  <c r="U81" i="33" s="1"/>
  <c r="W65" i="33"/>
  <c r="W87" i="33"/>
  <c r="W66" i="33" s="1"/>
  <c r="X86" i="33"/>
  <c r="Y12" i="34"/>
  <c r="Y11" i="27"/>
  <c r="X29" i="10"/>
  <c r="X13" i="10" s="1"/>
  <c r="V76" i="33"/>
  <c r="V63" i="33"/>
  <c r="V64" i="33" s="1"/>
  <c r="W62" i="33"/>
  <c r="X61" i="33" s="1"/>
  <c r="T30" i="10"/>
  <c r="T14" i="10" s="1"/>
  <c r="T24" i="10" s="1"/>
  <c r="V77" i="33" l="1"/>
  <c r="V80" i="33" s="1"/>
  <c r="V81" i="33" s="1"/>
  <c r="W76" i="33"/>
  <c r="Z11" i="27"/>
  <c r="Y29" i="10"/>
  <c r="Y13" i="10" s="1"/>
  <c r="X65" i="33"/>
  <c r="X87" i="33"/>
  <c r="X66" i="33" s="1"/>
  <c r="Y86" i="33"/>
  <c r="Z12" i="34"/>
  <c r="W63" i="33"/>
  <c r="W64" i="33" s="1"/>
  <c r="X62" i="33"/>
  <c r="Y61" i="33" s="1"/>
  <c r="U30" i="10"/>
  <c r="U14" i="10" s="1"/>
  <c r="U24" i="10" s="1"/>
  <c r="W77" i="33" l="1"/>
  <c r="W80" i="33" s="1"/>
  <c r="W81" i="33" s="1"/>
  <c r="Y87" i="33"/>
  <c r="Y66" i="33" s="1"/>
  <c r="Y65" i="33"/>
  <c r="X76" i="33"/>
  <c r="Z86" i="33"/>
  <c r="AA12" i="34"/>
  <c r="AA11" i="27"/>
  <c r="Z29" i="10"/>
  <c r="Z13" i="10" s="1"/>
  <c r="X63" i="33"/>
  <c r="X64" i="33" s="1"/>
  <c r="Y62" i="33"/>
  <c r="Z61" i="33" s="1"/>
  <c r="V30" i="10"/>
  <c r="V14" i="10" s="1"/>
  <c r="V24" i="10" s="1"/>
  <c r="X77" i="33" l="1"/>
  <c r="X80" i="33" s="1"/>
  <c r="X81" i="33" s="1"/>
  <c r="AA86" i="33"/>
  <c r="AB12" i="34"/>
  <c r="AB11" i="27"/>
  <c r="AA29" i="10"/>
  <c r="AA13" i="10" s="1"/>
  <c r="Y76" i="33"/>
  <c r="Z87" i="33"/>
  <c r="Z66" i="33" s="1"/>
  <c r="Z65" i="33"/>
  <c r="Y63" i="33"/>
  <c r="Y64" i="33" s="1"/>
  <c r="Z62" i="33"/>
  <c r="AA61" i="33" s="1"/>
  <c r="W30" i="10"/>
  <c r="W14" i="10" s="1"/>
  <c r="W24" i="10" s="1"/>
  <c r="Y77" i="33" l="1"/>
  <c r="Y80" i="33" s="1"/>
  <c r="Y81" i="33" s="1"/>
  <c r="AC11" i="27"/>
  <c r="AB29" i="10"/>
  <c r="AB13" i="10" s="1"/>
  <c r="AA87" i="33"/>
  <c r="AA66" i="33" s="1"/>
  <c r="AA65" i="33"/>
  <c r="Z76" i="33"/>
  <c r="AB86" i="33"/>
  <c r="AC12" i="34"/>
  <c r="Z63" i="33"/>
  <c r="Z64" i="33" s="1"/>
  <c r="AA62" i="33"/>
  <c r="AB61" i="33" s="1"/>
  <c r="X30" i="10"/>
  <c r="X14" i="10" s="1"/>
  <c r="X24" i="10" s="1"/>
  <c r="Z77" i="33" l="1"/>
  <c r="Z80" i="33" s="1"/>
  <c r="Z81" i="33"/>
  <c r="AB65" i="33"/>
  <c r="AB87" i="33"/>
  <c r="AB66" i="33" s="1"/>
  <c r="AC86" i="33"/>
  <c r="AD12" i="34"/>
  <c r="AD11" i="27"/>
  <c r="AC29" i="10"/>
  <c r="AC13" i="10" s="1"/>
  <c r="AA76" i="33"/>
  <c r="AA63" i="33"/>
  <c r="AA64" i="33" s="1"/>
  <c r="AB62" i="33"/>
  <c r="AC61" i="33" s="1"/>
  <c r="Y30" i="10"/>
  <c r="Y14" i="10" s="1"/>
  <c r="Y24" i="10" s="1"/>
  <c r="AB76" i="33" l="1"/>
  <c r="AC65" i="33"/>
  <c r="AC87" i="33"/>
  <c r="AC66" i="33" s="1"/>
  <c r="AD86" i="33"/>
  <c r="AE12" i="34"/>
  <c r="AE11" i="27"/>
  <c r="AD29" i="10"/>
  <c r="AD13" i="10" s="1"/>
  <c r="AA77" i="33"/>
  <c r="AA80" i="33" s="1"/>
  <c r="AA81" i="33" s="1"/>
  <c r="AB63" i="33"/>
  <c r="AB64" i="33" s="1"/>
  <c r="AC62" i="33"/>
  <c r="AD61" i="33" s="1"/>
  <c r="Z30" i="10"/>
  <c r="Z14" i="10" s="1"/>
  <c r="Z24" i="10" s="1"/>
  <c r="AB77" i="33" l="1"/>
  <c r="AB80" i="33" s="1"/>
  <c r="AB81" i="33" s="1"/>
  <c r="C5" i="33" s="1"/>
  <c r="H28" i="29" s="1"/>
  <c r="AC76" i="33"/>
  <c r="AD87" i="33"/>
  <c r="AD66" i="33" s="1"/>
  <c r="AD65" i="33"/>
  <c r="AF11" i="27"/>
  <c r="AE29" i="10"/>
  <c r="AE13" i="10" s="1"/>
  <c r="AE86" i="33"/>
  <c r="AF12" i="34"/>
  <c r="AC63" i="33"/>
  <c r="AC64" i="33" s="1"/>
  <c r="AD62" i="33"/>
  <c r="AE61" i="33" s="1"/>
  <c r="AA30" i="10"/>
  <c r="AA14" i="10" s="1"/>
  <c r="AA24" i="10" s="1"/>
  <c r="AC77" i="33" l="1"/>
  <c r="AC80" i="33" s="1"/>
  <c r="AC81" i="33" s="1"/>
  <c r="AG11" i="27"/>
  <c r="AF29" i="10"/>
  <c r="AF13" i="10" s="1"/>
  <c r="AD76" i="33"/>
  <c r="AE65" i="33"/>
  <c r="AE87" i="33"/>
  <c r="AE66" i="33" s="1"/>
  <c r="AF86" i="33"/>
  <c r="AG12" i="34"/>
  <c r="AD63" i="33"/>
  <c r="AD64" i="33" s="1"/>
  <c r="AE62" i="33"/>
  <c r="AF61" i="33" s="1"/>
  <c r="AB30" i="10"/>
  <c r="AB14" i="10" s="1"/>
  <c r="AB24" i="10" s="1"/>
  <c r="AE63" i="33" l="1"/>
  <c r="AE64" i="33" s="1"/>
  <c r="AH11" i="27"/>
  <c r="AG29" i="10"/>
  <c r="AG13" i="10" s="1"/>
  <c r="AF87" i="33"/>
  <c r="AF66" i="33" s="1"/>
  <c r="AF65" i="33"/>
  <c r="AD77" i="33"/>
  <c r="AD80" i="33" s="1"/>
  <c r="AD81" i="33" s="1"/>
  <c r="AG86" i="33"/>
  <c r="AH12" i="34"/>
  <c r="AE76" i="33"/>
  <c r="AF62" i="33"/>
  <c r="AG61" i="33" s="1"/>
  <c r="AC30" i="10"/>
  <c r="AC14" i="10" s="1"/>
  <c r="AC24" i="10" s="1"/>
  <c r="AE77" i="33" l="1"/>
  <c r="AE80" i="33" s="1"/>
  <c r="AE81" i="33" s="1"/>
  <c r="AH86" i="33"/>
  <c r="AI12" i="34"/>
  <c r="AG87" i="33"/>
  <c r="AG66" i="33" s="1"/>
  <c r="AG65" i="33"/>
  <c r="AI11" i="27"/>
  <c r="AH29" i="10"/>
  <c r="AH13" i="10" s="1"/>
  <c r="AF76" i="33"/>
  <c r="AF63" i="33"/>
  <c r="AF64" i="33" s="1"/>
  <c r="AG62" i="33"/>
  <c r="AH61" i="33" s="1"/>
  <c r="AD30" i="10"/>
  <c r="AD14" i="10" s="1"/>
  <c r="AD24" i="10" s="1"/>
  <c r="AF77" i="33" l="1"/>
  <c r="AF80" i="33" s="1"/>
  <c r="AF81" i="33" s="1"/>
  <c r="AH87" i="33"/>
  <c r="AH66" i="33" s="1"/>
  <c r="AH65" i="33"/>
  <c r="AJ11" i="27"/>
  <c r="AI29" i="10"/>
  <c r="AI13" i="10" s="1"/>
  <c r="AI86" i="33"/>
  <c r="AJ12" i="34"/>
  <c r="AG76" i="33"/>
  <c r="AG63" i="33"/>
  <c r="AG64" i="33" s="1"/>
  <c r="AH62" i="33"/>
  <c r="AI61" i="33" s="1"/>
  <c r="AE30" i="10"/>
  <c r="AE14" i="10" s="1"/>
  <c r="AE24" i="10" s="1"/>
  <c r="AG77" i="33" l="1"/>
  <c r="AG80" i="33" s="1"/>
  <c r="AG81" i="33" s="1"/>
  <c r="AI65" i="33"/>
  <c r="AI87" i="33"/>
  <c r="AI66" i="33" s="1"/>
  <c r="AJ86" i="33"/>
  <c r="AK12" i="34"/>
  <c r="AH76" i="33"/>
  <c r="AK11" i="27"/>
  <c r="AJ29" i="10"/>
  <c r="AJ13" i="10" s="1"/>
  <c r="AH63" i="33"/>
  <c r="AH64" i="33" s="1"/>
  <c r="AI62" i="33"/>
  <c r="AJ61" i="33" s="1"/>
  <c r="AF30" i="10"/>
  <c r="AF14" i="10" s="1"/>
  <c r="AF24" i="10" s="1"/>
  <c r="AH77" i="33" l="1"/>
  <c r="AH80" i="33" s="1"/>
  <c r="AH81" i="33" s="1"/>
  <c r="AI76" i="33"/>
  <c r="AJ65" i="33"/>
  <c r="AJ87" i="33"/>
  <c r="AJ66" i="33" s="1"/>
  <c r="AL11" i="27"/>
  <c r="AK29" i="10"/>
  <c r="AK13" i="10" s="1"/>
  <c r="AK86" i="33"/>
  <c r="AL12" i="34"/>
  <c r="AI63" i="33"/>
  <c r="AI64" i="33" s="1"/>
  <c r="AJ62" i="33"/>
  <c r="AK61" i="33" s="1"/>
  <c r="AG30" i="10"/>
  <c r="AG14" i="10" s="1"/>
  <c r="AG24" i="10" s="1"/>
  <c r="AI77" i="33" l="1"/>
  <c r="AI80" i="33" s="1"/>
  <c r="AI81" i="33" s="1"/>
  <c r="AK87" i="33"/>
  <c r="AK66" i="33" s="1"/>
  <c r="AK65" i="33"/>
  <c r="AL86" i="33"/>
  <c r="AM12" i="34"/>
  <c r="AM11" i="27"/>
  <c r="AL29" i="10"/>
  <c r="AL13" i="10" s="1"/>
  <c r="AJ76" i="33"/>
  <c r="AJ63" i="33"/>
  <c r="AJ64" i="33" s="1"/>
  <c r="AK62" i="33"/>
  <c r="AL61" i="33" s="1"/>
  <c r="AH30" i="10"/>
  <c r="AH14" i="10" s="1"/>
  <c r="AH24" i="10" s="1"/>
  <c r="AN11" i="27" l="1"/>
  <c r="AM29" i="10"/>
  <c r="AK76" i="33"/>
  <c r="AL65" i="33"/>
  <c r="AL87" i="33"/>
  <c r="AL66" i="33" s="1"/>
  <c r="AM86" i="33"/>
  <c r="AN12" i="34"/>
  <c r="AJ77" i="33"/>
  <c r="AJ80" i="33" s="1"/>
  <c r="AJ81" i="33" s="1"/>
  <c r="C6" i="33" s="1"/>
  <c r="AK63" i="33"/>
  <c r="AK64" i="33" s="1"/>
  <c r="AL62" i="33"/>
  <c r="AM61" i="33" s="1"/>
  <c r="AI30" i="10"/>
  <c r="AI14" i="10" s="1"/>
  <c r="AI24" i="10" s="1"/>
  <c r="J28" i="29" l="1"/>
  <c r="I28" i="29"/>
  <c r="AK77" i="33"/>
  <c r="AK80" i="33" s="1"/>
  <c r="AK81" i="33" s="1"/>
  <c r="AO11" i="27"/>
  <c r="AN29" i="10"/>
  <c r="AM65" i="33"/>
  <c r="AM87" i="33"/>
  <c r="AM66" i="33" s="1"/>
  <c r="AM30" i="10"/>
  <c r="AM14" i="10" s="1"/>
  <c r="AM13" i="10"/>
  <c r="AN86" i="33"/>
  <c r="AO12" i="34"/>
  <c r="AL76" i="33"/>
  <c r="AL63" i="33"/>
  <c r="AL64" i="33" s="1"/>
  <c r="AM62" i="33"/>
  <c r="AN61" i="33" s="1"/>
  <c r="AJ30" i="10"/>
  <c r="AJ14" i="10" s="1"/>
  <c r="AJ24" i="10" s="1"/>
  <c r="AL77" i="33" l="1"/>
  <c r="AL80" i="33" s="1"/>
  <c r="AL81" i="33" s="1"/>
  <c r="AM76" i="33"/>
  <c r="AO86" i="33"/>
  <c r="AP12" i="34"/>
  <c r="AM24" i="10"/>
  <c r="AP11" i="27"/>
  <c r="AO29" i="10"/>
  <c r="AN87" i="33"/>
  <c r="AN66" i="33" s="1"/>
  <c r="AN65" i="33"/>
  <c r="AN30" i="10"/>
  <c r="AN14" i="10" s="1"/>
  <c r="AN13" i="10"/>
  <c r="AM63" i="33"/>
  <c r="AM64" i="33" s="1"/>
  <c r="AN62" i="33"/>
  <c r="AO61" i="33" s="1"/>
  <c r="AK30" i="10"/>
  <c r="AK14" i="10" s="1"/>
  <c r="AK24" i="10" s="1"/>
  <c r="AM77" i="33" l="1"/>
  <c r="AM80" i="33" s="1"/>
  <c r="AM81" i="33" s="1"/>
  <c r="AQ11" i="27"/>
  <c r="AP29" i="10"/>
  <c r="AO30" i="10"/>
  <c r="AO14" i="10" s="1"/>
  <c r="AO13" i="10"/>
  <c r="AN24" i="10"/>
  <c r="AN76" i="33"/>
  <c r="AO87" i="33"/>
  <c r="AO66" i="33" s="1"/>
  <c r="AO65" i="33"/>
  <c r="AP86" i="33"/>
  <c r="AQ12" i="34"/>
  <c r="AN63" i="33"/>
  <c r="AN64" i="33" s="1"/>
  <c r="AO62" i="33"/>
  <c r="AP61" i="33" s="1"/>
  <c r="AL30" i="10"/>
  <c r="AL14" i="10" s="1"/>
  <c r="AL24" i="10" s="1"/>
  <c r="AN77" i="33" l="1"/>
  <c r="AN80" i="33" s="1"/>
  <c r="AN81" i="33" s="1"/>
  <c r="AP87" i="33"/>
  <c r="AP66" i="33" s="1"/>
  <c r="AP65" i="33"/>
  <c r="AR11" i="27"/>
  <c r="AQ29" i="10"/>
  <c r="AQ86" i="33"/>
  <c r="AR12" i="34"/>
  <c r="AP30" i="10"/>
  <c r="AP14" i="10" s="1"/>
  <c r="AP13" i="10"/>
  <c r="AO76" i="33"/>
  <c r="AO24" i="10"/>
  <c r="AO63" i="33"/>
  <c r="AO64" i="33" s="1"/>
  <c r="AP62" i="33"/>
  <c r="AQ61" i="33" s="1"/>
  <c r="AO77" i="33" l="1"/>
  <c r="AO80" i="33" s="1"/>
  <c r="AO81" i="33" s="1"/>
  <c r="AP24" i="10"/>
  <c r="AQ87" i="33"/>
  <c r="AQ66" i="33" s="1"/>
  <c r="AQ65" i="33"/>
  <c r="AR86" i="33"/>
  <c r="AS12" i="34"/>
  <c r="AS11" i="27"/>
  <c r="AR29" i="10"/>
  <c r="AP76" i="33"/>
  <c r="AQ13" i="10"/>
  <c r="AQ30" i="10"/>
  <c r="AQ14" i="10" s="1"/>
  <c r="AP63" i="33"/>
  <c r="AP64" i="33" s="1"/>
  <c r="AQ62" i="33"/>
  <c r="AR61" i="33" s="1"/>
  <c r="AP77" i="33" l="1"/>
  <c r="AP80" i="33" s="1"/>
  <c r="AP81" i="33" s="1"/>
  <c r="AQ24" i="10"/>
  <c r="AT11" i="27"/>
  <c r="AS29" i="10"/>
  <c r="AR65" i="33"/>
  <c r="AR87" i="33"/>
  <c r="AR66" i="33" s="1"/>
  <c r="AR30" i="10"/>
  <c r="AR14" i="10" s="1"/>
  <c r="AR13" i="10"/>
  <c r="AS86" i="33"/>
  <c r="AT12" i="34"/>
  <c r="AQ76" i="33"/>
  <c r="AQ63" i="33"/>
  <c r="AQ64" i="33" s="1"/>
  <c r="AR62" i="33"/>
  <c r="AS61" i="33" s="1"/>
  <c r="AQ77" i="33" l="1"/>
  <c r="AQ80" i="33" s="1"/>
  <c r="AQ81" i="33" s="1"/>
  <c r="AR24" i="10"/>
  <c r="AS87" i="33"/>
  <c r="AS66" i="33" s="1"/>
  <c r="AS65" i="33"/>
  <c r="AT86" i="33"/>
  <c r="AU12" i="34"/>
  <c r="AS13" i="10"/>
  <c r="AS30" i="10"/>
  <c r="AS14" i="10" s="1"/>
  <c r="AR76" i="33"/>
  <c r="AU11" i="27"/>
  <c r="AT29" i="10"/>
  <c r="AR63" i="33"/>
  <c r="AR64" i="33" s="1"/>
  <c r="AS62" i="33"/>
  <c r="AT61" i="33" s="1"/>
  <c r="AR77" i="33" l="1"/>
  <c r="AR80" i="33" s="1"/>
  <c r="AR81" i="33" s="1"/>
  <c r="AS24" i="10"/>
  <c r="AV11" i="27"/>
  <c r="AU29" i="10"/>
  <c r="AT30" i="10"/>
  <c r="AT14" i="10" s="1"/>
  <c r="AT13" i="10"/>
  <c r="AU86" i="33"/>
  <c r="AV12" i="34"/>
  <c r="AS76" i="33"/>
  <c r="AT65" i="33"/>
  <c r="AT87" i="33"/>
  <c r="AT66" i="33" s="1"/>
  <c r="AS63" i="33"/>
  <c r="AS64" i="33" s="1"/>
  <c r="AT62" i="33"/>
  <c r="AU61" i="33" s="1"/>
  <c r="AS77" i="33" l="1"/>
  <c r="AS80" i="33" s="1"/>
  <c r="AS81" i="33" s="1"/>
  <c r="AT24" i="10"/>
  <c r="AV86" i="33"/>
  <c r="AW12" i="34"/>
  <c r="AW86" i="33" s="1"/>
  <c r="AW11" i="27"/>
  <c r="AW29" i="10" s="1"/>
  <c r="AV29" i="10"/>
  <c r="AT76" i="33"/>
  <c r="AU13" i="10"/>
  <c r="AU30" i="10"/>
  <c r="AU14" i="10" s="1"/>
  <c r="AU87" i="33"/>
  <c r="AU66" i="33" s="1"/>
  <c r="AU65" i="33"/>
  <c r="AT63" i="33"/>
  <c r="AT64" i="33" s="1"/>
  <c r="AU62" i="33"/>
  <c r="AV61" i="33" s="1"/>
  <c r="AT77" i="33" l="1"/>
  <c r="AT80" i="33" s="1"/>
  <c r="AT81" i="33" s="1"/>
  <c r="AU76" i="33"/>
  <c r="AU24" i="10"/>
  <c r="AW30" i="10"/>
  <c r="AW14" i="10" s="1"/>
  <c r="AW13" i="10"/>
  <c r="AV65" i="33"/>
  <c r="AV87" i="33"/>
  <c r="AV66" i="33" s="1"/>
  <c r="AV30" i="10"/>
  <c r="AV14" i="10" s="1"/>
  <c r="AV13" i="10"/>
  <c r="AW65" i="33"/>
  <c r="AW87" i="33"/>
  <c r="AW66" i="33" s="1"/>
  <c r="AU63" i="33"/>
  <c r="AU64" i="33" s="1"/>
  <c r="AV62" i="33"/>
  <c r="AW61" i="33" s="1"/>
  <c r="AU77" i="33" l="1"/>
  <c r="AU80" i="33" s="1"/>
  <c r="AU81" i="33" s="1"/>
  <c r="AW76" i="33"/>
  <c r="AV76" i="33"/>
  <c r="AV24" i="10"/>
  <c r="AW24" i="10"/>
  <c r="AV63" i="33"/>
  <c r="AV64" i="33" s="1"/>
  <c r="AW62" i="33"/>
  <c r="AX61" i="33" s="1"/>
  <c r="N7" i="37" l="1"/>
  <c r="AV77" i="33"/>
  <c r="AV80" i="33" s="1"/>
  <c r="AV81" i="33" s="1"/>
  <c r="AW63" i="33"/>
  <c r="AW64" i="33" s="1"/>
  <c r="AW77" i="33" s="1"/>
  <c r="AW80" i="33" s="1"/>
  <c r="AX62" i="33"/>
  <c r="AY61" i="33" s="1"/>
  <c r="AW81" i="33" l="1"/>
  <c r="P7" i="37" s="1"/>
  <c r="AX63" i="33"/>
  <c r="AX64" i="33" s="1"/>
  <c r="AX77" i="33" s="1"/>
  <c r="AX80" i="33" s="1"/>
  <c r="AY62" i="33"/>
  <c r="AZ61" i="33" s="1"/>
  <c r="C7" i="33" l="1"/>
  <c r="AX81" i="33"/>
  <c r="AY63" i="33"/>
  <c r="AY64" i="33" s="1"/>
  <c r="AY77" i="33" s="1"/>
  <c r="AY80" i="33" s="1"/>
  <c r="AZ62" i="33"/>
  <c r="BA61" i="33" s="1"/>
  <c r="AY81" i="33" l="1"/>
  <c r="AZ63" i="33"/>
  <c r="AZ64" i="33" s="1"/>
  <c r="AZ77" i="33" s="1"/>
  <c r="AZ80" i="33" s="1"/>
  <c r="BA62" i="33"/>
  <c r="BB61" i="33" s="1"/>
  <c r="AZ81" i="33" l="1"/>
  <c r="BA63" i="33"/>
  <c r="BA64" i="33" s="1"/>
  <c r="BA77" i="33" s="1"/>
  <c r="BA80" i="33" s="1"/>
  <c r="BB62" i="33"/>
  <c r="BC61" i="33" s="1"/>
  <c r="BA81" i="33" l="1"/>
  <c r="BB63" i="33"/>
  <c r="BB64" i="33" s="1"/>
  <c r="BB77" i="33" s="1"/>
  <c r="BB80" i="33" s="1"/>
  <c r="BC62" i="33"/>
  <c r="BD61" i="33" s="1"/>
  <c r="BD62" i="33" s="1"/>
  <c r="BD63" i="33" s="1"/>
  <c r="BD64" i="33" s="1"/>
  <c r="BD77" i="33" s="1"/>
  <c r="BD80" i="33" s="1"/>
  <c r="BB81" i="33" l="1"/>
  <c r="BC63" i="33"/>
  <c r="BC64" i="33" s="1"/>
  <c r="BC77" i="33" s="1"/>
  <c r="BC80" i="33" s="1"/>
  <c r="BC81" i="33" l="1"/>
  <c r="BD81" i="33" s="1"/>
</calcChain>
</file>

<file path=xl/sharedStrings.xml><?xml version="1.0" encoding="utf-8"?>
<sst xmlns="http://schemas.openxmlformats.org/spreadsheetml/2006/main" count="579" uniqueCount="346">
  <si>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</si>
  <si>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</si>
  <si>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</si>
  <si>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</si>
  <si>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</si>
  <si>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</si>
  <si>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</si>
  <si>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</si>
  <si>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</si>
  <si>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</si>
  <si>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</si>
  <si>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</si>
  <si>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</si>
  <si>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</si>
  <si>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</si>
  <si>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</si>
  <si>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</si>
  <si>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</si>
  <si>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</si>
  <si>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</si>
  <si>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</si>
  <si>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</si>
  <si>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</si>
  <si>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</si>
  <si>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</si>
  <si>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</si>
  <si>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</si>
  <si>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</si>
  <si>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</si>
  <si>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</si>
  <si>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</si>
  <si>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</si>
  <si>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</si>
  <si>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</si>
  <si>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</si>
  <si>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</si>
  <si>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</si>
  <si>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</si>
  <si>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</si>
  <si>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</si>
  <si>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</si>
  <si>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</si>
  <si>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</si>
  <si>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</si>
  <si>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</si>
  <si>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</si>
  <si>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</si>
  <si>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</si>
  <si>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</si>
  <si>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</si>
  <si>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</si>
  <si>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</si>
  <si>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</si>
  <si>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</si>
  <si>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</si>
  <si>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</si>
  <si>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</si>
  <si>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</si>
  <si>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</si>
  <si>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</si>
  <si>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</si>
  <si>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</si>
  <si>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</si>
  <si>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</si>
  <si>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</si>
  <si>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</si>
  <si>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</si>
  <si>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</si>
  <si>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</si>
  <si>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</si>
  <si>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</si>
  <si>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</si>
  <si>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</si>
  <si>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</si>
  <si>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</si>
  <si>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</si>
  <si>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</si>
  <si>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</si>
  <si>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</si>
  <si>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</si>
  <si>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</si>
  <si>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</si>
  <si>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</si>
  <si>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</si>
  <si>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</si>
  <si>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</si>
  <si>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</si>
  <si>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</si>
  <si>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</si>
  <si>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</si>
  <si>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</si>
  <si>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</si>
  <si>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</si>
  <si>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</si>
  <si>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</si>
  <si>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</si>
  <si>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</si>
  <si>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</si>
  <si>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</si>
  <si>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</si>
  <si>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</si>
  <si>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</si>
  <si>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</si>
  <si>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</si>
  <si>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</si>
  <si>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</si>
  <si>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</si>
  <si>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</si>
  <si>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</si>
  <si>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</si>
  <si>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</si>
  <si>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</si>
  <si>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</si>
  <si>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</si>
  <si>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</si>
  <si>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</si>
  <si>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</si>
  <si>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</si>
  <si>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</si>
  <si>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</si>
  <si>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</si>
  <si>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</si>
  <si>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</si>
  <si>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</si>
  <si>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</si>
  <si>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</si>
  <si>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</si>
  <si>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</si>
  <si>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</si>
  <si>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</si>
  <si>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</si>
  <si>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</si>
  <si>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</si>
  <si>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</si>
  <si>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</si>
  <si>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</si>
  <si>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</si>
  <si>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</si>
  <si>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</si>
  <si>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</si>
  <si>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</si>
  <si>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</si>
  <si>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</si>
  <si>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</si>
  <si>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</si>
  <si>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</si>
  <si>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</si>
  <si>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</si>
  <si>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</si>
  <si>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</si>
  <si>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</si>
  <si>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</si>
  <si>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</si>
  <si>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</si>
  <si>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</si>
  <si>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</si>
  <si>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</si>
  <si>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</si>
  <si>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</si>
  <si>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</si>
  <si>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</si>
  <si>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</si>
  <si>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</si>
  <si>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</si>
  <si>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</si>
  <si>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</si>
  <si>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</si>
  <si>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</si>
  <si>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</si>
  <si>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</si>
  <si>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</si>
  <si>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</si>
  <si>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</si>
  <si>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</si>
  <si>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</si>
  <si>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</si>
  <si>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</si>
  <si>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</si>
  <si>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</si>
  <si>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</si>
  <si>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</si>
  <si>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</si>
  <si>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</si>
  <si>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</si>
  <si>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</si>
  <si>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</si>
  <si>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</si>
  <si>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</si>
  <si>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</si>
  <si>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</si>
  <si>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</si>
  <si>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</si>
  <si>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</si>
  <si>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</si>
  <si>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</si>
  <si>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</si>
  <si>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</si>
  <si>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</si>
  <si>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</si>
  <si>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</si>
  <si>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</si>
  <si>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</si>
  <si>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</si>
  <si>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</si>
  <si>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</si>
  <si>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</si>
  <si>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</si>
  <si>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</si>
  <si>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</si>
  <si>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</si>
  <si>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</si>
  <si>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</si>
  <si>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</si>
  <si>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</si>
  <si>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</si>
  <si>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</si>
  <si>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</si>
  <si>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</si>
  <si>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</si>
  <si>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</si>
  <si>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</si>
  <si>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</si>
  <si>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</si>
  <si>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</si>
  <si>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</si>
  <si>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</si>
  <si>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</si>
  <si>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</si>
  <si>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</si>
  <si>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</si>
  <si>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</si>
  <si>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</si>
  <si>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</si>
  <si>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</si>
  <si>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</si>
  <si>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</si>
  <si>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</si>
  <si>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</si>
  <si>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</si>
  <si>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</si>
  <si>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2009/10</t>
  </si>
  <si>
    <t>2010/11</t>
  </si>
  <si>
    <t>2016/17</t>
  </si>
  <si>
    <t>2018/19</t>
  </si>
  <si>
    <t>2019/20</t>
  </si>
  <si>
    <t>2021/22</t>
  </si>
  <si>
    <t>2022/23</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</si>
  <si>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</si>
  <si>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</si>
  <si>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</si>
  <si>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</si>
  <si>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</si>
  <si>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</si>
  <si>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</si>
  <si>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</si>
  <si>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</si>
  <si>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</si>
  <si>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</si>
  <si>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</si>
  <si>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</si>
  <si>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</si>
  <si>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</si>
  <si>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</si>
  <si>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</si>
  <si>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</si>
  <si>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</si>
  <si>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</si>
  <si>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</si>
  <si>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</si>
  <si>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</si>
  <si>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</si>
  <si>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</si>
  <si>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</si>
  <si>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</si>
  <si>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</si>
  <si>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</si>
  <si>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</si>
  <si>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</si>
  <si>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</si>
  <si>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</si>
  <si>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</si>
  <si>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</si>
  <si>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</si>
  <si>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</si>
  <si>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</si>
  <si>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</si>
  <si>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</si>
  <si>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</si>
  <si>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</si>
  <si>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</si>
  <si>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</si>
  <si>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</si>
  <si>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</si>
  <si>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</si>
  <si>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</si>
  <si>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</si>
  <si>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Number to be replaced</t>
  </si>
  <si>
    <t>Iron Loss (kW)</t>
  </si>
  <si>
    <t>Copper Loss (kW)</t>
  </si>
  <si>
    <t>LLF =</t>
  </si>
  <si>
    <t xml:space="preserve">LF = </t>
  </si>
  <si>
    <t>A =</t>
  </si>
  <si>
    <r>
      <t>LLF= (AxLF)+(1-A)LF</t>
    </r>
    <r>
      <rPr>
        <vertAlign val="superscript"/>
        <sz val="11"/>
        <color theme="0"/>
        <rFont val="Calibri"/>
        <family val="2"/>
        <scheme val="minor"/>
      </rPr>
      <t>2</t>
    </r>
  </si>
  <si>
    <t>Annual Iron Loss (MW)</t>
  </si>
  <si>
    <t>Annual Copper Loss (MW)</t>
  </si>
  <si>
    <t>Losses Profile</t>
  </si>
  <si>
    <t>Year</t>
  </si>
  <si>
    <t>Units Replaced</t>
  </si>
  <si>
    <t>Losses Saving</t>
  </si>
  <si>
    <t>Total Annual Losses (MW)</t>
  </si>
  <si>
    <t>Asset Replacement £,m</t>
  </si>
  <si>
    <t>Total ReplacementCost (£,k)</t>
  </si>
  <si>
    <t>Number to be installed</t>
  </si>
  <si>
    <t>Proactively change for Current Specification</t>
  </si>
  <si>
    <t>NLRE Replacement Volumes</t>
  </si>
  <si>
    <t>Total Replacement Cost (£,k)</t>
  </si>
  <si>
    <t>N/A</t>
  </si>
  <si>
    <t>Additional investment required</t>
  </si>
  <si>
    <t>Change for EU spec post 2015</t>
  </si>
  <si>
    <r>
      <t>Workings / assumptions used for costing O</t>
    </r>
    <r>
      <rPr>
        <b/>
        <sz val="14"/>
        <color rgb="FF0070C0"/>
        <rFont val="Calibri"/>
        <family val="2"/>
        <scheme val="minor"/>
      </rPr>
      <t>ption 2</t>
    </r>
  </si>
  <si>
    <t>2015 EU Specification</t>
  </si>
  <si>
    <t>Standard 800kVA GMT</t>
  </si>
  <si>
    <t>Total Losses (MW)</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</si>
  <si>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</si>
  <si>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</si>
  <si>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</si>
  <si>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</si>
  <si>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</si>
  <si>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</si>
  <si>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</si>
  <si>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</si>
  <si>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</si>
  <si>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</si>
  <si>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</si>
  <si>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</si>
  <si>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</si>
  <si>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Replacing pre-1970 GM 1000kVA transformers with a low loss type.</t>
  </si>
  <si>
    <t>Retain existing transformer. No cost associated with this option</t>
  </si>
  <si>
    <t>It is assumed that the transformer is fully loaded (nominal rating) at peak demand.</t>
  </si>
  <si>
    <t>Typical Load factor for these units is 0.6</t>
  </si>
  <si>
    <t>Traded carbon price (£/t 2015 prices)</t>
  </si>
  <si>
    <t>Inflation factor to convert values up to 2030 from 2015 to  2012/13 prices</t>
  </si>
  <si>
    <t>Electricity GHG conversion factor (tonnes per MWh)</t>
  </si>
  <si>
    <t>All cost in FY13 price base</t>
  </si>
  <si>
    <t>Assumed no losses saving in first year</t>
  </si>
  <si>
    <t>All costs in FY13 price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</si>
</sst>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
      <sz val="8"/>
      <color theme="1"/>
      <name val="Gill Sans MT"/>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FFCC"/>
        <bgColor indexed="64"/>
      </patternFill>
    </fill>
    <fill>
      <patternFill patternType="solid">
        <fgColor theme="9" tint="-0.249977111117893"/>
        <bgColor indexed="64"/>
      </patternFill>
    </fill>
    <fill>
      <patternFill patternType="solid">
        <fgColor rgb="FFF2F2F2"/>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223">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4" fillId="7" borderId="0" xfId="0" applyFont="1" applyFill="1" applyAlignment="1">
      <alignment horizontal="right"/>
    </xf>
    <xf numFmtId="169" fontId="4" fillId="0" borderId="1" xfId="7" applyNumberFormat="1" applyFont="1" applyFill="1" applyBorder="1" applyProtection="1">
      <protection locked="0"/>
    </xf>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6"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3" fillId="11" borderId="10" xfId="0" applyFont="1" applyFill="1" applyBorder="1"/>
    <xf numFmtId="0" fontId="33" fillId="11" borderId="13" xfId="0" applyFont="1" applyFill="1" applyBorder="1" applyAlignment="1">
      <alignment horizontal="right"/>
    </xf>
    <xf numFmtId="0" fontId="33" fillId="11" borderId="12" xfId="0" applyFont="1" applyFill="1" applyBorder="1" applyAlignment="1">
      <alignment horizontal="right"/>
    </xf>
    <xf numFmtId="0" fontId="33" fillId="11" borderId="26" xfId="0" applyFont="1" applyFill="1" applyBorder="1"/>
    <xf numFmtId="0" fontId="33" fillId="11" borderId="27" xfId="0" applyFont="1" applyFill="1" applyBorder="1" applyAlignment="1">
      <alignment horizontal="right"/>
    </xf>
    <xf numFmtId="0" fontId="0" fillId="0" borderId="28" xfId="0" applyBorder="1"/>
    <xf numFmtId="0" fontId="33"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3"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3" fillId="11" borderId="7" xfId="0" applyFont="1" applyFill="1" applyBorder="1"/>
    <xf numFmtId="0" fontId="33" fillId="11" borderId="8" xfId="0" applyFont="1" applyFill="1" applyBorder="1"/>
    <xf numFmtId="0" fontId="33" fillId="11" borderId="9" xfId="0" applyFont="1" applyFill="1" applyBorder="1"/>
    <xf numFmtId="0" fontId="0" fillId="0" borderId="32" xfId="0" applyBorder="1" applyAlignment="1">
      <alignment horizontal="center"/>
    </xf>
    <xf numFmtId="0" fontId="35" fillId="13" borderId="0" xfId="9" applyFont="1" applyFill="1" applyBorder="1"/>
    <xf numFmtId="0" fontId="35" fillId="13" borderId="0" xfId="3" applyFont="1" applyFill="1" applyBorder="1" applyAlignment="1">
      <alignment vertical="top"/>
    </xf>
    <xf numFmtId="0" fontId="35" fillId="13" borderId="0" xfId="3" applyFont="1" applyFill="1" applyBorder="1" applyAlignment="1">
      <alignment vertical="top" wrapText="1"/>
    </xf>
    <xf numFmtId="0" fontId="36" fillId="13" borderId="31" xfId="3" applyFont="1" applyFill="1" applyBorder="1" applyAlignment="1">
      <alignment vertical="top" wrapText="1"/>
    </xf>
    <xf numFmtId="0" fontId="36" fillId="13" borderId="3" xfId="3" applyFont="1" applyFill="1" applyBorder="1" applyAlignment="1">
      <alignment vertical="top" wrapText="1"/>
    </xf>
    <xf numFmtId="0" fontId="36" fillId="13" borderId="32" xfId="3" applyFont="1" applyFill="1" applyBorder="1" applyAlignment="1">
      <alignment vertical="top" wrapText="1"/>
    </xf>
    <xf numFmtId="175" fontId="35" fillId="12" borderId="31" xfId="3" applyNumberFormat="1" applyFont="1" applyFill="1" applyBorder="1" applyAlignment="1">
      <alignment vertical="top" wrapText="1"/>
    </xf>
    <xf numFmtId="2" fontId="0" fillId="0" borderId="32" xfId="0" applyNumberFormat="1" applyBorder="1"/>
    <xf numFmtId="0" fontId="8" fillId="0" borderId="0" xfId="0" applyFont="1" applyFill="1"/>
    <xf numFmtId="169" fontId="39" fillId="10" borderId="0" xfId="10" applyNumberFormat="1" applyFont="1" applyFill="1" applyBorder="1" applyProtection="1">
      <protection locked="0"/>
    </xf>
    <xf numFmtId="0" fontId="5" fillId="7" borderId="0" xfId="0" applyFont="1" applyFill="1"/>
    <xf numFmtId="0" fontId="4" fillId="14" borderId="0" xfId="0" applyFont="1" applyFill="1"/>
    <xf numFmtId="172" fontId="4" fillId="14" borderId="0" xfId="7" applyNumberFormat="1" applyFont="1" applyFill="1" applyBorder="1" applyProtection="1">
      <protection locked="0"/>
    </xf>
    <xf numFmtId="0" fontId="0" fillId="0" borderId="0" xfId="0" applyFill="1" applyBorder="1"/>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3" fillId="11" borderId="27" xfId="0" applyFont="1" applyFill="1" applyBorder="1" applyAlignment="1">
      <alignment horizontal="center" vertical="center"/>
    </xf>
    <xf numFmtId="0" fontId="33" fillId="11" borderId="28" xfId="0" applyFont="1" applyFill="1" applyBorder="1" applyAlignment="1">
      <alignment horizontal="center" vertical="center"/>
    </xf>
    <xf numFmtId="0" fontId="33" fillId="11" borderId="31" xfId="0" applyFont="1" applyFill="1" applyBorder="1" applyAlignment="1">
      <alignment horizontal="center" vertical="center"/>
    </xf>
    <xf numFmtId="0" fontId="33"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3" borderId="33" xfId="3" applyFont="1" applyFill="1" applyBorder="1" applyAlignment="1">
      <alignment horizontal="left" vertical="top" wrapText="1"/>
    </xf>
    <xf numFmtId="0" fontId="36" fillId="13" borderId="34" xfId="3" applyFont="1" applyFill="1" applyBorder="1" applyAlignment="1">
      <alignment horizontal="left" vertical="top" wrapText="1"/>
    </xf>
    <xf numFmtId="0" fontId="36" fillId="13" borderId="35" xfId="3" applyFont="1" applyFill="1" applyBorder="1" applyAlignment="1">
      <alignment horizontal="left" vertical="top" wrapText="1"/>
    </xf>
    <xf numFmtId="0" fontId="36" fillId="13" borderId="36" xfId="3" applyFont="1" applyFill="1" applyBorder="1" applyAlignment="1">
      <alignment horizontal="left" vertical="top" wrapText="1"/>
    </xf>
    <xf numFmtId="0" fontId="36" fillId="13" borderId="20" xfId="3" applyFont="1" applyFill="1" applyBorder="1" applyAlignment="1">
      <alignment horizontal="left" vertical="top" wrapText="1"/>
    </xf>
    <xf numFmtId="0" fontId="36" fillId="13" borderId="37" xfId="3" applyFont="1" applyFill="1" applyBorder="1" applyAlignment="1">
      <alignment horizontal="left" vertical="top" wrapText="1"/>
    </xf>
  </cellXfs>
  <cellStyles count="11">
    <cellStyle name="=C:\WINNT\SYSTEM32\COMMAND.COM 6" xfId="4"/>
    <cellStyle name="Comma" xfId="7" builtinId="3"/>
    <cellStyle name="Comma 2" xfId="10"/>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ctrlProps/ctrlProp2.xml><?xml version="1.0" encoding="utf-8"?>
<formControlPr xmlns="http://schemas.microsoft.com/office/spreadsheetml/2009/9/main" objectType="CheckBox" fmlaLink="$G$19" lockText="1" noThreeD="1"/>
</file>

<file path=xl/ctrlProps/ctrlProp3.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hse.gov.uk/risk/theory/alarpchec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6" sqref="C6"/>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224</v>
      </c>
      <c r="C2" s="100" t="s">
        <v>232</v>
      </c>
      <c r="D2" s="100" t="s">
        <v>231</v>
      </c>
      <c r="E2" s="100" t="s">
        <v>225</v>
      </c>
    </row>
    <row r="3" spans="1:5" s="99" customFormat="1" ht="62.25" customHeight="1" x14ac:dyDescent="0.25">
      <c r="B3" s="101" t="s">
        <v>226</v>
      </c>
      <c r="C3" s="101" t="s">
        <v>229</v>
      </c>
      <c r="D3" s="101"/>
      <c r="E3" s="102" t="s">
        <v>230</v>
      </c>
    </row>
    <row r="4" spans="1:5" s="99" customFormat="1" ht="62.25" customHeight="1" x14ac:dyDescent="0.25">
      <c r="B4" s="101" t="s">
        <v>227</v>
      </c>
      <c r="C4" s="101" t="s">
        <v>233</v>
      </c>
      <c r="D4" s="103">
        <v>41352</v>
      </c>
      <c r="E4" s="101" t="s">
        <v>234</v>
      </c>
    </row>
    <row r="5" spans="1:5" s="99" customFormat="1" ht="84" customHeight="1" x14ac:dyDescent="0.25">
      <c r="B5" s="101" t="s">
        <v>228</v>
      </c>
      <c r="C5" s="101" t="s">
        <v>239</v>
      </c>
      <c r="D5" s="103" t="s">
        <v>235</v>
      </c>
      <c r="E5" s="101" t="s">
        <v>236</v>
      </c>
    </row>
    <row r="6" spans="1:5" ht="111" customHeight="1" x14ac:dyDescent="0.25">
      <c r="A6" s="126"/>
      <c r="B6" s="127" t="s">
        <v>237</v>
      </c>
      <c r="C6" s="127" t="s">
        <v>238</v>
      </c>
      <c r="D6" s="128">
        <v>41380</v>
      </c>
      <c r="E6" s="127" t="s">
        <v>263</v>
      </c>
    </row>
    <row r="7" spans="1:5" ht="21.75" customHeight="1" x14ac:dyDescent="0.25">
      <c r="B7" s="130"/>
      <c r="C7" s="130"/>
      <c r="D7" s="131">
        <v>41393</v>
      </c>
      <c r="E7" s="130" t="s">
        <v>286</v>
      </c>
    </row>
    <row r="8" spans="1:5" ht="21.75" customHeight="1" x14ac:dyDescent="0.25">
      <c r="D8" s="131">
        <v>41649</v>
      </c>
      <c r="E8" s="133" t="s">
        <v>287</v>
      </c>
    </row>
    <row r="9" spans="1:5" ht="21.75" customHeight="1" x14ac:dyDescent="0.25">
      <c r="D9" s="131">
        <v>41649</v>
      </c>
      <c r="E9" s="130" t="s">
        <v>290</v>
      </c>
    </row>
    <row r="10" spans="1:5" ht="21.75" customHeight="1" x14ac:dyDescent="0.25">
      <c r="D10" s="131">
        <v>41649</v>
      </c>
      <c r="E10" s="130" t="s">
        <v>291</v>
      </c>
    </row>
    <row r="11" spans="1:5" x14ac:dyDescent="0.25">
      <c r="B11" s="129"/>
      <c r="C11" s="129"/>
      <c r="D11" s="129"/>
      <c r="E11" s="129"/>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heetViews>
  <sheetFormatPr defaultRowHeight="15" x14ac:dyDescent="0.3"/>
  <cols>
    <col min="1" max="1" width="2.140625" style="135" customWidth="1"/>
    <col min="2" max="2" width="35.85546875" style="135" customWidth="1"/>
    <col min="3" max="3" width="155.7109375" style="135" customWidth="1"/>
    <col min="4" max="4" width="10.140625" style="135" bestFit="1" customWidth="1"/>
    <col min="5" max="16384" width="9.140625" style="135"/>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136" t="s">
        <v>94</v>
      </c>
    </row>
    <row r="6" spans="2:3" x14ac:dyDescent="0.3">
      <c r="B6" s="95" t="s">
        <v>213</v>
      </c>
      <c r="C6" s="136" t="s">
        <v>214</v>
      </c>
    </row>
    <row r="7" spans="2:3" ht="56.25" customHeight="1" x14ac:dyDescent="0.3">
      <c r="B7" s="96" t="s">
        <v>254</v>
      </c>
      <c r="C7" s="136" t="s">
        <v>285</v>
      </c>
    </row>
    <row r="8" spans="2:3" x14ac:dyDescent="0.3">
      <c r="B8" s="97" t="s">
        <v>255</v>
      </c>
      <c r="C8" s="136" t="s">
        <v>256</v>
      </c>
    </row>
    <row r="9" spans="2:3" ht="30" x14ac:dyDescent="0.3">
      <c r="B9" s="96" t="s">
        <v>220</v>
      </c>
      <c r="C9" s="136" t="s">
        <v>284</v>
      </c>
    </row>
    <row r="10" spans="2:3" x14ac:dyDescent="0.3">
      <c r="B10" s="97" t="s">
        <v>211</v>
      </c>
      <c r="C10" s="136" t="s">
        <v>212</v>
      </c>
    </row>
    <row r="12" spans="2:3" x14ac:dyDescent="0.3">
      <c r="B12" s="25" t="s">
        <v>24</v>
      </c>
    </row>
    <row r="13" spans="2:3" x14ac:dyDescent="0.3">
      <c r="B13" s="92" t="s">
        <v>25</v>
      </c>
    </row>
    <row r="14" spans="2:3" x14ac:dyDescent="0.3">
      <c r="B14" s="93" t="s">
        <v>213</v>
      </c>
    </row>
    <row r="15" spans="2:3" x14ac:dyDescent="0.3">
      <c r="B15" s="87" t="s">
        <v>219</v>
      </c>
    </row>
    <row r="16" spans="2:3" x14ac:dyDescent="0.3">
      <c r="B16" s="94" t="s">
        <v>215</v>
      </c>
    </row>
    <row r="17" spans="2:4" x14ac:dyDescent="0.3">
      <c r="B17" s="25"/>
    </row>
    <row r="18" spans="2:4" x14ac:dyDescent="0.3">
      <c r="B18" s="135" t="s">
        <v>64</v>
      </c>
    </row>
    <row r="19" spans="2:4" ht="19.5" customHeight="1" x14ac:dyDescent="0.3">
      <c r="B19" s="135" t="s">
        <v>216</v>
      </c>
    </row>
    <row r="20" spans="2:4" x14ac:dyDescent="0.3">
      <c r="B20" s="90" t="s">
        <v>221</v>
      </c>
    </row>
    <row r="21" spans="2:4" x14ac:dyDescent="0.3">
      <c r="B21" s="90" t="s">
        <v>222</v>
      </c>
    </row>
    <row r="22" spans="2:4" ht="25.5" customHeight="1" x14ac:dyDescent="0.3">
      <c r="B22" s="89" t="s">
        <v>96</v>
      </c>
    </row>
    <row r="23" spans="2:4" ht="10.5" customHeight="1" x14ac:dyDescent="0.3"/>
    <row r="24" spans="2:4" ht="24.75" customHeight="1" x14ac:dyDescent="0.3">
      <c r="B24" s="90" t="s">
        <v>217</v>
      </c>
      <c r="C24" s="90"/>
      <c r="D24" s="90"/>
    </row>
    <row r="25" spans="2:4" ht="26.25" customHeight="1" x14ac:dyDescent="0.3">
      <c r="B25" s="90" t="s">
        <v>264</v>
      </c>
      <c r="C25" s="90"/>
      <c r="D25" s="90"/>
    </row>
    <row r="26" spans="2:4" ht="32.25" customHeight="1" x14ac:dyDescent="0.3">
      <c r="B26" s="175" t="s">
        <v>218</v>
      </c>
      <c r="C26" s="175"/>
      <c r="D26" s="175"/>
    </row>
    <row r="28" spans="2:4" x14ac:dyDescent="0.3">
      <c r="B28" s="135" t="s">
        <v>95</v>
      </c>
    </row>
    <row r="32" spans="2:4" x14ac:dyDescent="0.3">
      <c r="B32" s="25"/>
    </row>
    <row r="33" spans="2:2" x14ac:dyDescent="0.3">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70" zoomScaleNormal="70" workbookViewId="0">
      <pane ySplit="3" topLeftCell="A4" activePane="bottomLeft" state="frozen"/>
      <selection pane="bottomLeft" activeCell="D10" sqref="D10:F10"/>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289</v>
      </c>
      <c r="Z1" s="26" t="s">
        <v>29</v>
      </c>
    </row>
    <row r="2" spans="2:26" ht="15" customHeight="1" x14ac:dyDescent="0.3">
      <c r="B2" s="176" t="s">
        <v>336</v>
      </c>
      <c r="C2" s="177"/>
      <c r="D2" s="177"/>
      <c r="E2" s="177"/>
      <c r="F2" s="178"/>
      <c r="Z2" s="26" t="s">
        <v>79</v>
      </c>
    </row>
    <row r="3" spans="2:26" ht="24.75" customHeight="1" x14ac:dyDescent="0.3">
      <c r="B3" s="179"/>
      <c r="C3" s="180"/>
      <c r="D3" s="180"/>
      <c r="E3" s="180"/>
      <c r="F3" s="181"/>
    </row>
    <row r="4" spans="2:26" ht="18" customHeight="1" x14ac:dyDescent="0.3">
      <c r="B4" s="25" t="s">
        <v>78</v>
      </c>
      <c r="C4" s="27"/>
      <c r="D4" s="27"/>
      <c r="E4" s="27"/>
      <c r="F4" s="27"/>
    </row>
    <row r="5" spans="2:26" ht="24.75" customHeight="1" x14ac:dyDescent="0.3">
      <c r="B5" s="182"/>
      <c r="C5" s="183"/>
      <c r="D5" s="183"/>
      <c r="E5" s="183"/>
      <c r="F5" s="184"/>
    </row>
    <row r="6" spans="2:26" ht="13.5" customHeight="1" x14ac:dyDescent="0.3">
      <c r="B6" s="27"/>
      <c r="C6" s="27"/>
      <c r="D6" s="27"/>
      <c r="E6" s="27"/>
      <c r="F6" s="27"/>
    </row>
    <row r="7" spans="2:26" x14ac:dyDescent="0.3">
      <c r="B7" s="25" t="s">
        <v>48</v>
      </c>
      <c r="C7" s="135"/>
      <c r="D7" s="135"/>
      <c r="E7" s="135"/>
      <c r="F7" s="135"/>
    </row>
    <row r="8" spans="2:26" x14ac:dyDescent="0.3">
      <c r="B8" s="195" t="s">
        <v>27</v>
      </c>
      <c r="C8" s="196"/>
      <c r="D8" s="194" t="s">
        <v>30</v>
      </c>
      <c r="E8" s="194"/>
      <c r="F8" s="194"/>
    </row>
    <row r="9" spans="2:26" ht="22.5" customHeight="1" x14ac:dyDescent="0.3">
      <c r="B9" s="197" t="s">
        <v>254</v>
      </c>
      <c r="C9" s="198"/>
      <c r="D9" s="193" t="s">
        <v>337</v>
      </c>
      <c r="E9" s="193"/>
      <c r="F9" s="193"/>
    </row>
    <row r="10" spans="2:26" ht="22.5" customHeight="1" x14ac:dyDescent="0.3">
      <c r="B10" s="190" t="s">
        <v>318</v>
      </c>
      <c r="C10" s="191"/>
      <c r="D10" s="193" t="s">
        <v>317</v>
      </c>
      <c r="E10" s="193"/>
      <c r="F10" s="193"/>
    </row>
    <row r="11" spans="2:26" ht="22.5" customHeight="1" x14ac:dyDescent="0.3">
      <c r="B11" s="190"/>
      <c r="C11" s="191"/>
      <c r="D11" s="193"/>
      <c r="E11" s="193"/>
      <c r="F11" s="193"/>
    </row>
    <row r="12" spans="2:26" ht="22.5" customHeight="1" x14ac:dyDescent="0.3">
      <c r="B12" s="190"/>
      <c r="C12" s="191"/>
      <c r="D12" s="193"/>
      <c r="E12" s="193"/>
      <c r="F12" s="193"/>
    </row>
    <row r="13" spans="2:26" ht="22.5" customHeight="1" x14ac:dyDescent="0.3">
      <c r="B13" s="190"/>
      <c r="C13" s="191"/>
      <c r="D13" s="192"/>
      <c r="E13" s="192"/>
      <c r="F13" s="192"/>
    </row>
    <row r="14" spans="2:26" ht="22.5" customHeight="1" x14ac:dyDescent="0.3">
      <c r="B14" s="190"/>
      <c r="C14" s="191"/>
      <c r="D14" s="192"/>
      <c r="E14" s="192"/>
      <c r="F14" s="192"/>
    </row>
    <row r="15" spans="2:26" ht="22.5" customHeight="1" x14ac:dyDescent="0.3">
      <c r="B15" s="190"/>
      <c r="C15" s="191"/>
      <c r="D15" s="192" t="s">
        <v>294</v>
      </c>
      <c r="E15" s="192"/>
      <c r="F15" s="192"/>
    </row>
    <row r="16" spans="2:26" ht="22.5" customHeight="1" x14ac:dyDescent="0.3">
      <c r="B16" s="190"/>
      <c r="C16" s="191"/>
      <c r="D16" s="192"/>
      <c r="E16" s="192"/>
      <c r="F16" s="192"/>
    </row>
    <row r="17" spans="2:11" ht="22.5" customHeight="1" x14ac:dyDescent="0.3">
      <c r="B17" s="190"/>
      <c r="C17" s="191"/>
      <c r="D17" s="192"/>
      <c r="E17" s="192"/>
      <c r="F17" s="192"/>
    </row>
    <row r="18" spans="2:11" ht="22.5" customHeight="1" x14ac:dyDescent="0.3">
      <c r="B18" s="190"/>
      <c r="C18" s="191"/>
      <c r="D18" s="192"/>
      <c r="E18" s="192"/>
      <c r="F18" s="192"/>
    </row>
    <row r="19" spans="2:11" ht="22.5" customHeight="1" x14ac:dyDescent="0.3">
      <c r="B19" s="190"/>
      <c r="C19" s="191"/>
      <c r="D19" s="192"/>
      <c r="E19" s="192"/>
      <c r="F19" s="192"/>
    </row>
    <row r="20" spans="2:11" ht="22.5" customHeight="1" x14ac:dyDescent="0.3">
      <c r="B20" s="190"/>
      <c r="C20" s="191"/>
      <c r="D20" s="192"/>
      <c r="E20" s="192"/>
      <c r="F20" s="192"/>
    </row>
    <row r="21" spans="2:11" ht="22.5" customHeight="1" x14ac:dyDescent="0.3">
      <c r="B21" s="190"/>
      <c r="C21" s="191"/>
      <c r="D21" s="192"/>
      <c r="E21" s="192"/>
      <c r="F21" s="192"/>
    </row>
    <row r="22" spans="2:11" ht="22.5" customHeight="1" x14ac:dyDescent="0.3">
      <c r="B22" s="190"/>
      <c r="C22" s="191"/>
      <c r="D22" s="192"/>
      <c r="E22" s="192"/>
      <c r="F22" s="192"/>
    </row>
    <row r="23" spans="2:11" ht="22.5" customHeight="1" x14ac:dyDescent="0.3">
      <c r="B23" s="190"/>
      <c r="C23" s="191"/>
      <c r="D23" s="192"/>
      <c r="E23" s="192"/>
      <c r="F23" s="192"/>
    </row>
    <row r="24" spans="2:11" ht="12.75" customHeight="1" x14ac:dyDescent="0.3">
      <c r="B24" s="28"/>
      <c r="C24" s="28"/>
      <c r="D24" s="29"/>
      <c r="E24" s="29"/>
      <c r="F24" s="29"/>
    </row>
    <row r="25" spans="2:11" x14ac:dyDescent="0.3">
      <c r="B25" s="25" t="s">
        <v>49</v>
      </c>
      <c r="C25" s="135"/>
      <c r="D25" s="135"/>
      <c r="E25" s="135"/>
      <c r="F25" s="135"/>
    </row>
    <row r="26" spans="2:11" ht="38.25" customHeight="1" x14ac:dyDescent="0.3">
      <c r="B26" s="186" t="s">
        <v>47</v>
      </c>
      <c r="C26" s="188" t="s">
        <v>27</v>
      </c>
      <c r="D26" s="188" t="s">
        <v>28</v>
      </c>
      <c r="E26" s="188" t="s">
        <v>30</v>
      </c>
      <c r="F26" s="186" t="s">
        <v>295</v>
      </c>
      <c r="G26" s="185" t="s">
        <v>98</v>
      </c>
      <c r="H26" s="185"/>
      <c r="I26" s="185"/>
      <c r="J26" s="185"/>
      <c r="K26" s="185"/>
    </row>
    <row r="27" spans="2:11" ht="36" customHeight="1" x14ac:dyDescent="0.3">
      <c r="B27" s="187"/>
      <c r="C27" s="189"/>
      <c r="D27" s="189"/>
      <c r="E27" s="189"/>
      <c r="F27" s="187"/>
      <c r="G27" s="63" t="s">
        <v>99</v>
      </c>
      <c r="H27" s="63" t="s">
        <v>100</v>
      </c>
      <c r="I27" s="63" t="s">
        <v>101</v>
      </c>
      <c r="J27" s="63" t="s">
        <v>102</v>
      </c>
      <c r="K27" s="63" t="s">
        <v>103</v>
      </c>
    </row>
    <row r="28" spans="2:11" ht="27.75" customHeight="1" x14ac:dyDescent="0.3">
      <c r="B28" s="30">
        <v>1</v>
      </c>
      <c r="C28" s="136" t="s">
        <v>318</v>
      </c>
      <c r="D28" s="30" t="s">
        <v>29</v>
      </c>
      <c r="E28" s="136"/>
      <c r="F28" s="30"/>
      <c r="G28" s="137">
        <f>'Option 1'!$C$4</f>
        <v>-5.8581787268748103E-2</v>
      </c>
      <c r="H28" s="137">
        <f>'Option 1'!$C$5</f>
        <v>0.10304422121914869</v>
      </c>
      <c r="I28" s="137">
        <f>'Option 1'!$C$6</f>
        <v>0.21997921966915174</v>
      </c>
      <c r="J28" s="137">
        <f>'Option 1'!C6</f>
        <v>0.21997921966915174</v>
      </c>
      <c r="K28" s="65"/>
    </row>
    <row r="29" spans="2:11" ht="27.75" customHeight="1" x14ac:dyDescent="0.3">
      <c r="B29" s="30">
        <v>2</v>
      </c>
      <c r="C29" s="136"/>
      <c r="D29" s="30"/>
      <c r="E29" s="136"/>
      <c r="F29" s="30"/>
      <c r="G29" s="137"/>
      <c r="H29" s="137"/>
      <c r="I29" s="137"/>
      <c r="J29" s="137"/>
      <c r="K29" s="65"/>
    </row>
    <row r="30" spans="2:11" ht="27.75" customHeight="1" x14ac:dyDescent="0.3">
      <c r="B30" s="30">
        <v>3</v>
      </c>
      <c r="C30" s="136"/>
      <c r="D30" s="30"/>
      <c r="E30" s="136"/>
      <c r="F30" s="30"/>
      <c r="G30" s="137"/>
      <c r="H30" s="137"/>
      <c r="I30" s="137"/>
      <c r="J30" s="137"/>
      <c r="K30" s="30"/>
    </row>
    <row r="31" spans="2:11" ht="27.75" customHeight="1" x14ac:dyDescent="0.3">
      <c r="B31" s="30">
        <v>4</v>
      </c>
      <c r="C31" s="30"/>
      <c r="D31" s="30"/>
      <c r="E31" s="31"/>
      <c r="F31" s="30"/>
      <c r="G31" s="64"/>
      <c r="H31" s="64"/>
      <c r="I31" s="64"/>
      <c r="J31" s="64"/>
      <c r="K31" s="30"/>
    </row>
    <row r="32" spans="2:11" ht="27.75" customHeight="1" x14ac:dyDescent="0.3">
      <c r="B32" s="30">
        <v>5</v>
      </c>
      <c r="C32" s="30"/>
      <c r="D32" s="30"/>
      <c r="E32" s="31"/>
      <c r="F32" s="30"/>
      <c r="G32" s="64"/>
      <c r="H32" s="64"/>
      <c r="I32" s="64"/>
      <c r="J32" s="64"/>
      <c r="K32" s="30"/>
    </row>
    <row r="37" spans="2:2" x14ac:dyDescent="0.3">
      <c r="B37" s="2" t="s">
        <v>104</v>
      </c>
    </row>
  </sheetData>
  <sheetProtection password="CD26" sheet="1" objects="1" scenarios="1" selectLockedCells="1" selectUnlockedCells="1"/>
  <mergeCells count="40">
    <mergeCell ref="D8:F8"/>
    <mergeCell ref="D9:F9"/>
    <mergeCell ref="D10:F10"/>
    <mergeCell ref="D11:F11"/>
    <mergeCell ref="B8:C8"/>
    <mergeCell ref="B9:C9"/>
    <mergeCell ref="B10:C10"/>
    <mergeCell ref="B11:C11"/>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s>
  <conditionalFormatting sqref="B28:F28">
    <cfRule type="expression" dxfId="25" priority="26">
      <formula>$D28="adopted"</formula>
    </cfRule>
  </conditionalFormatting>
  <conditionalFormatting sqref="B29:F32">
    <cfRule type="expression" dxfId="24" priority="25">
      <formula>$D29="adopted"</formula>
    </cfRule>
  </conditionalFormatting>
  <conditionalFormatting sqref="D29:D32">
    <cfRule type="expression" dxfId="23" priority="24">
      <formula>$D29="adopted"</formula>
    </cfRule>
  </conditionalFormatting>
  <conditionalFormatting sqref="G30:J30 G28:K29">
    <cfRule type="expression" dxfId="22" priority="23">
      <formula>$D28="adopted"</formula>
    </cfRule>
  </conditionalFormatting>
  <conditionalFormatting sqref="G29:K32">
    <cfRule type="expression" dxfId="21" priority="22">
      <formula>$D29="adopted"</formula>
    </cfRule>
  </conditionalFormatting>
  <conditionalFormatting sqref="G29:J32">
    <cfRule type="expression" dxfId="20" priority="21">
      <formula>$D29="adopted"</formula>
    </cfRule>
  </conditionalFormatting>
  <conditionalFormatting sqref="G30:J30">
    <cfRule type="expression" dxfId="19" priority="20">
      <formula>$D30="adopted"</formula>
    </cfRule>
  </conditionalFormatting>
  <conditionalFormatting sqref="G31:J31">
    <cfRule type="expression" dxfId="18" priority="19">
      <formula>$D31="adopted"</formula>
    </cfRule>
  </conditionalFormatting>
  <conditionalFormatting sqref="G32:J32">
    <cfRule type="expression" dxfId="17" priority="18">
      <formula>$D32="adopted"</formula>
    </cfRule>
  </conditionalFormatting>
  <conditionalFormatting sqref="G29:J32">
    <cfRule type="expression" dxfId="16" priority="17">
      <formula>$D29="adopted"</formula>
    </cfRule>
  </conditionalFormatting>
  <conditionalFormatting sqref="C29">
    <cfRule type="expression" dxfId="15" priority="16">
      <formula>$D29="adopted"</formula>
    </cfRule>
  </conditionalFormatting>
  <conditionalFormatting sqref="C30">
    <cfRule type="expression" dxfId="14" priority="15">
      <formula>$D30="adopted"</formula>
    </cfRule>
  </conditionalFormatting>
  <conditionalFormatting sqref="G29:J30">
    <cfRule type="expression" dxfId="13" priority="14">
      <formula>$D29="adopted"</formula>
    </cfRule>
  </conditionalFormatting>
  <conditionalFormatting sqref="G30:J30">
    <cfRule type="expression" dxfId="12" priority="13">
      <formula>$D30="adopted"</formula>
    </cfRule>
  </conditionalFormatting>
  <conditionalFormatting sqref="B28:F28 F30 C28:C30 E28:F29">
    <cfRule type="expression" dxfId="11" priority="12">
      <formula>$D28="adopted"</formula>
    </cfRule>
  </conditionalFormatting>
  <conditionalFormatting sqref="B29:F30">
    <cfRule type="expression" dxfId="10" priority="11">
      <formula>$D29="adopted"</formula>
    </cfRule>
  </conditionalFormatting>
  <conditionalFormatting sqref="D29:D30">
    <cfRule type="expression" dxfId="9" priority="10">
      <formula>$D29="adopted"</formula>
    </cfRule>
  </conditionalFormatting>
  <conditionalFormatting sqref="C28:F28">
    <cfRule type="expression" dxfId="8" priority="9">
      <formula>$D28="adopted"</formula>
    </cfRule>
  </conditionalFormatting>
  <conditionalFormatting sqref="D28">
    <cfRule type="expression" dxfId="7" priority="8">
      <formula>$D28="adopted"</formula>
    </cfRule>
  </conditionalFormatting>
  <conditionalFormatting sqref="G28:K28">
    <cfRule type="expression" dxfId="6" priority="7">
      <formula>$D28="adopted"</formula>
    </cfRule>
  </conditionalFormatting>
  <conditionalFormatting sqref="G28:J28">
    <cfRule type="expression" dxfId="5" priority="6">
      <formula>$D28="adopted"</formula>
    </cfRule>
  </conditionalFormatting>
  <conditionalFormatting sqref="G28:J28">
    <cfRule type="expression" dxfId="4" priority="5">
      <formula>$D28="adopted"</formula>
    </cfRule>
  </conditionalFormatting>
  <conditionalFormatting sqref="C28">
    <cfRule type="expression" dxfId="3" priority="4">
      <formula>$D28="adopted"</formula>
    </cfRule>
  </conditionalFormatting>
  <conditionalFormatting sqref="G28:J28">
    <cfRule type="expression" dxfId="2" priority="3">
      <formula>$D28="adopted"</formula>
    </cfRule>
  </conditionalFormatting>
  <conditionalFormatting sqref="C28:F28">
    <cfRule type="expression" dxfId="1" priority="2">
      <formula>$D28="adopted"</formula>
    </cfRule>
  </conditionalFormatting>
  <conditionalFormatting sqref="D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sqref="A1:XFD104857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134">
        <v>4.2799999999999998E-2</v>
      </c>
      <c r="D3" s="169" t="s">
        <v>247</v>
      </c>
      <c r="E3" s="21"/>
      <c r="F3" s="76"/>
      <c r="G3" s="123" t="s">
        <v>259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x14ac:dyDescent="0.3">
      <c r="A4" s="21"/>
      <c r="B4" s="22" t="s">
        <v>9</v>
      </c>
      <c r="C4" s="23">
        <v>3.5000000000000003E-2</v>
      </c>
      <c r="D4" s="21"/>
      <c r="E4" s="21"/>
      <c r="F4" s="4" t="s">
        <v>340</v>
      </c>
      <c r="G4" s="4"/>
      <c r="H4" s="77">
        <v>5.94</v>
      </c>
      <c r="I4" s="77">
        <v>5.91</v>
      </c>
      <c r="J4" s="77">
        <v>5.89</v>
      </c>
      <c r="K4" s="77">
        <v>6.12</v>
      </c>
      <c r="L4" s="77">
        <v>6.35</v>
      </c>
      <c r="M4" s="77">
        <v>6.59</v>
      </c>
      <c r="N4" s="77">
        <v>13.78</v>
      </c>
      <c r="O4" s="77">
        <v>20.96</v>
      </c>
      <c r="P4" s="77">
        <v>28.15</v>
      </c>
      <c r="Q4" s="77">
        <v>35.33</v>
      </c>
      <c r="R4" s="77">
        <v>42.52</v>
      </c>
      <c r="S4" s="77">
        <v>49.71</v>
      </c>
      <c r="T4" s="77">
        <v>56.89</v>
      </c>
      <c r="U4" s="77">
        <v>64.08</v>
      </c>
      <c r="V4" s="77">
        <v>71.260000000000005</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0" t="s">
        <v>262</v>
      </c>
      <c r="G5" s="38"/>
      <c r="H5" s="77">
        <f>H4*$C$9</f>
        <v>5.6020923808300136</v>
      </c>
      <c r="I5" s="77">
        <f t="shared" ref="I5:V5" si="0">I4*$C$9</f>
        <v>5.5737989849672358</v>
      </c>
      <c r="J5" s="77">
        <f t="shared" si="0"/>
        <v>5.5549367210587164</v>
      </c>
      <c r="K5" s="77">
        <f t="shared" si="0"/>
        <v>5.7718527560066804</v>
      </c>
      <c r="L5" s="77">
        <f t="shared" si="0"/>
        <v>5.9887687909546434</v>
      </c>
      <c r="M5" s="77">
        <f t="shared" si="0"/>
        <v>6.2151159578568667</v>
      </c>
      <c r="N5" s="77">
        <f t="shared" si="0"/>
        <v>12.996099832969289</v>
      </c>
      <c r="O5" s="77">
        <f t="shared" si="0"/>
        <v>19.767652576127457</v>
      </c>
      <c r="P5" s="77">
        <f t="shared" si="0"/>
        <v>26.548636451239876</v>
      </c>
      <c r="Q5" s="77">
        <f t="shared" si="0"/>
        <v>33.32018919439804</v>
      </c>
      <c r="R5" s="77">
        <f t="shared" si="0"/>
        <v>40.101173069510473</v>
      </c>
      <c r="S5" s="77">
        <f t="shared" si="0"/>
        <v>46.882156944622892</v>
      </c>
      <c r="T5" s="77">
        <f t="shared" si="0"/>
        <v>53.653709687781053</v>
      </c>
      <c r="U5" s="77">
        <f t="shared" si="0"/>
        <v>60.434693562893479</v>
      </c>
      <c r="V5" s="77">
        <f t="shared" si="0"/>
        <v>67.206246306051654</v>
      </c>
      <c r="W5" s="77">
        <f t="shared" ref="W5:BG5" si="1">W4*$D$22</f>
        <v>87.509327740368704</v>
      </c>
      <c r="X5" s="77">
        <f t="shared" si="1"/>
        <v>95.071862236449945</v>
      </c>
      <c r="Y5" s="77">
        <f t="shared" si="1"/>
        <v>102.63439673253119</v>
      </c>
      <c r="Z5" s="77">
        <f t="shared" si="1"/>
        <v>110.19693122861243</v>
      </c>
      <c r="AA5" s="77">
        <f t="shared" si="1"/>
        <v>117.75946572469368</v>
      </c>
      <c r="AB5" s="77">
        <f t="shared" si="1"/>
        <v>125.32200022077492</v>
      </c>
      <c r="AC5" s="77">
        <f t="shared" si="1"/>
        <v>131.80417264598742</v>
      </c>
      <c r="AD5" s="77">
        <f t="shared" si="1"/>
        <v>139.36670714206866</v>
      </c>
      <c r="AE5" s="77">
        <f t="shared" si="1"/>
        <v>146.9292416381499</v>
      </c>
      <c r="AF5" s="77">
        <f t="shared" si="1"/>
        <v>154.49177613423115</v>
      </c>
      <c r="AG5" s="77">
        <f t="shared" si="1"/>
        <v>162.05431063031241</v>
      </c>
      <c r="AH5" s="77">
        <f t="shared" si="1"/>
        <v>169.61684512639366</v>
      </c>
      <c r="AI5" s="77">
        <f t="shared" si="1"/>
        <v>177.1793796224749</v>
      </c>
      <c r="AJ5" s="77">
        <f t="shared" si="1"/>
        <v>184.74191411855614</v>
      </c>
      <c r="AK5" s="77">
        <f t="shared" si="1"/>
        <v>192.30444861463738</v>
      </c>
      <c r="AL5" s="77">
        <f t="shared" si="1"/>
        <v>198.78662103984988</v>
      </c>
      <c r="AM5" s="77">
        <f t="shared" si="1"/>
        <v>206.34915553593112</v>
      </c>
      <c r="AN5" s="77">
        <f t="shared" si="1"/>
        <v>213.91169003201236</v>
      </c>
      <c r="AO5" s="77">
        <f t="shared" si="1"/>
        <v>221.47422452809363</v>
      </c>
      <c r="AP5" s="77">
        <f t="shared" si="1"/>
        <v>229.03675902417487</v>
      </c>
      <c r="AQ5" s="77">
        <f t="shared" si="1"/>
        <v>237.67965559112486</v>
      </c>
      <c r="AR5" s="77">
        <f t="shared" si="1"/>
        <v>245.2421900872061</v>
      </c>
      <c r="AS5" s="77">
        <f t="shared" si="1"/>
        <v>252.80472458328734</v>
      </c>
      <c r="AT5" s="77">
        <f t="shared" si="1"/>
        <v>260.36725907936858</v>
      </c>
      <c r="AU5" s="77">
        <f t="shared" si="1"/>
        <v>267.92979357544982</v>
      </c>
      <c r="AV5" s="77">
        <f t="shared" si="1"/>
        <v>276.57269014239984</v>
      </c>
      <c r="AW5" s="77">
        <f t="shared" si="1"/>
        <v>283.0548625676123</v>
      </c>
      <c r="AX5" s="77">
        <f t="shared" si="1"/>
        <v>290.6173970636936</v>
      </c>
      <c r="AY5" s="77">
        <f t="shared" si="1"/>
        <v>298.17993155977484</v>
      </c>
      <c r="AZ5" s="77">
        <f t="shared" si="1"/>
        <v>304.66210398498731</v>
      </c>
      <c r="BA5" s="77">
        <f t="shared" si="1"/>
        <v>310.06391433933106</v>
      </c>
      <c r="BB5" s="77">
        <f t="shared" si="1"/>
        <v>315.46572469367482</v>
      </c>
      <c r="BC5" s="77">
        <f t="shared" si="1"/>
        <v>320.86753504801857</v>
      </c>
      <c r="BD5" s="77">
        <f t="shared" si="1"/>
        <v>325.18898333149355</v>
      </c>
      <c r="BE5" s="77">
        <f t="shared" si="1"/>
        <v>329.51043161496858</v>
      </c>
      <c r="BF5" s="77">
        <f t="shared" si="1"/>
        <v>333.83187989844356</v>
      </c>
      <c r="BG5" s="77">
        <f t="shared" si="1"/>
        <v>337.07296611104982</v>
      </c>
    </row>
    <row r="6" spans="1:59" x14ac:dyDescent="0.3">
      <c r="A6" s="21"/>
      <c r="B6" s="22" t="s">
        <v>65</v>
      </c>
      <c r="C6" s="23">
        <v>1.4999999999999999E-2</v>
      </c>
      <c r="D6" s="21"/>
      <c r="E6" s="21"/>
      <c r="F6" s="50" t="s">
        <v>199</v>
      </c>
      <c r="G6" s="49">
        <v>37.006975860850567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0" t="s">
        <v>202</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0" t="s">
        <v>200</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141" t="s">
        <v>341</v>
      </c>
      <c r="C9" s="170">
        <v>0.9431131954259282</v>
      </c>
      <c r="D9" s="21"/>
      <c r="E9" s="22"/>
      <c r="F9" s="50" t="s">
        <v>260</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0" t="s">
        <v>261</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0" t="s">
        <v>201</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3">
      <c r="A12" s="21"/>
      <c r="B12" s="21" t="s">
        <v>71</v>
      </c>
      <c r="C12" s="21"/>
      <c r="D12" s="21"/>
      <c r="E12" s="21"/>
      <c r="F12" s="50" t="s">
        <v>342</v>
      </c>
      <c r="G12" s="105"/>
      <c r="H12" s="106">
        <v>0.44932000000000005</v>
      </c>
      <c r="I12" s="106">
        <v>0.43639882352941178</v>
      </c>
      <c r="J12" s="106">
        <v>0.42347764705882357</v>
      </c>
      <c r="K12" s="106">
        <v>0.4105564705882353</v>
      </c>
      <c r="L12" s="106">
        <v>0.39763529411764703</v>
      </c>
      <c r="M12" s="106">
        <v>0.38471411764705882</v>
      </c>
      <c r="N12" s="106">
        <v>0.37179294117647055</v>
      </c>
      <c r="O12" s="106">
        <v>0.35887176470588228</v>
      </c>
      <c r="P12" s="106">
        <v>0.34595058823529407</v>
      </c>
      <c r="Q12" s="106">
        <v>0.3330294117647058</v>
      </c>
      <c r="R12" s="106">
        <v>0.32010823529411753</v>
      </c>
      <c r="S12" s="106">
        <v>0.30718705882352931</v>
      </c>
      <c r="T12" s="106">
        <v>0.29426588235294104</v>
      </c>
      <c r="U12" s="106">
        <v>0.28134470588235277</v>
      </c>
      <c r="V12" s="106">
        <v>0.26842352941176456</v>
      </c>
      <c r="W12" s="106">
        <v>0.25550235294117629</v>
      </c>
      <c r="X12" s="106">
        <v>0.24258117647058805</v>
      </c>
      <c r="Y12" s="106">
        <v>0.22965999999999981</v>
      </c>
      <c r="Z12" s="106">
        <v>0.21673882352941154</v>
      </c>
      <c r="AA12" s="106">
        <v>0.2038176470588233</v>
      </c>
      <c r="AB12" s="106">
        <v>0.19089647058823506</v>
      </c>
      <c r="AC12" s="106">
        <v>0.17797529411764679</v>
      </c>
      <c r="AD12" s="106">
        <v>0.16505411764705855</v>
      </c>
      <c r="AE12" s="106">
        <v>0.1521329411764703</v>
      </c>
      <c r="AF12" s="106">
        <v>0.13921176470588204</v>
      </c>
      <c r="AG12" s="106">
        <v>0.12629058823529382</v>
      </c>
      <c r="AH12" s="106">
        <v>0.11336941176470558</v>
      </c>
      <c r="AI12" s="106">
        <v>0.10044823529411734</v>
      </c>
      <c r="AJ12" s="106">
        <v>8.7527058823529097E-2</v>
      </c>
      <c r="AK12" s="106">
        <v>7.4605882352940869E-2</v>
      </c>
      <c r="AL12" s="106">
        <v>6.1684705882352628E-2</v>
      </c>
      <c r="AM12" s="106">
        <v>4.8763529411764393E-2</v>
      </c>
      <c r="AN12" s="106">
        <v>3.5842352941176159E-2</v>
      </c>
      <c r="AO12" s="106">
        <v>2.2921176470587924E-2</v>
      </c>
      <c r="AP12" s="106">
        <v>9.999999999999688E-3</v>
      </c>
      <c r="AQ12" s="106">
        <v>0.01</v>
      </c>
      <c r="AR12" s="106">
        <v>0.01</v>
      </c>
      <c r="AS12" s="106">
        <v>0.01</v>
      </c>
      <c r="AT12" s="106">
        <v>0.01</v>
      </c>
      <c r="AU12" s="106">
        <v>0.01</v>
      </c>
      <c r="AV12" s="106">
        <v>0.01</v>
      </c>
      <c r="AW12" s="106">
        <v>0.01</v>
      </c>
      <c r="AX12" s="106">
        <v>0.01</v>
      </c>
      <c r="AY12" s="106">
        <v>0.01</v>
      </c>
      <c r="AZ12" s="106">
        <v>0.01</v>
      </c>
      <c r="BA12" s="106">
        <v>0.01</v>
      </c>
      <c r="BB12" s="106">
        <v>0.01</v>
      </c>
      <c r="BC12" s="106">
        <v>0.01</v>
      </c>
      <c r="BD12" s="106">
        <v>0.01</v>
      </c>
      <c r="BE12" s="106">
        <v>0.01</v>
      </c>
      <c r="BF12" s="106">
        <v>0.01</v>
      </c>
      <c r="BG12" s="106">
        <v>0.01</v>
      </c>
    </row>
    <row r="13" spans="1:59" x14ac:dyDescent="0.3">
      <c r="A13" s="21"/>
      <c r="B13" s="199" t="s">
        <v>73</v>
      </c>
      <c r="C13" s="200"/>
      <c r="D13" s="122" t="s">
        <v>275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201"/>
      <c r="C14" s="202"/>
      <c r="D14" s="42" t="s">
        <v>105</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203" t="s">
        <v>276</v>
      </c>
      <c r="C15" s="41" t="s">
        <v>269</v>
      </c>
      <c r="D15" s="121">
        <v>1.3408686121386491</v>
      </c>
      <c r="E15" s="21"/>
      <c r="F15" s="69"/>
      <c r="G15" s="38"/>
      <c r="H15" s="38"/>
      <c r="I15" s="75"/>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203"/>
      <c r="C16" s="41" t="s">
        <v>270</v>
      </c>
      <c r="D16" s="121">
        <v>1.3004251926654264</v>
      </c>
      <c r="E16" s="82"/>
      <c r="F16" s="70" t="s">
        <v>152</v>
      </c>
      <c r="G16" s="38"/>
      <c r="H16" s="38"/>
      <c r="I16" s="75" t="s">
        <v>277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203"/>
      <c r="C17" s="41" t="s">
        <v>271</v>
      </c>
      <c r="D17" s="121">
        <v>1.2670349113192076</v>
      </c>
      <c r="E17" s="82"/>
      <c r="F17" s="69"/>
      <c r="G17" s="71"/>
      <c r="H17" s="71"/>
      <c r="I17" s="78"/>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203"/>
      <c r="C18" s="41" t="s">
        <v>272</v>
      </c>
      <c r="D18" s="121">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3"/>
      <c r="C19" s="41" t="s">
        <v>273</v>
      </c>
      <c r="D19" s="121">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3"/>
      <c r="C20" s="41" t="s">
        <v>274</v>
      </c>
      <c r="D20" s="121">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3"/>
      <c r="C21" s="41" t="s">
        <v>240</v>
      </c>
      <c r="D21" s="121">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3"/>
      <c r="C22" s="41" t="s">
        <v>241</v>
      </c>
      <c r="D22" s="121">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3"/>
      <c r="C23" s="41" t="s">
        <v>72</v>
      </c>
      <c r="D23" s="121">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3"/>
      <c r="C24" s="41" t="s">
        <v>105</v>
      </c>
      <c r="D24" s="121">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71"/>
    </row>
    <row r="28" spans="1:59" x14ac:dyDescent="0.3">
      <c r="E28" s="73"/>
    </row>
    <row r="32" spans="1:59" x14ac:dyDescent="0.3">
      <c r="H32" s="72"/>
    </row>
    <row r="33" spans="2:4" ht="47.25" customHeight="1" x14ac:dyDescent="0.3">
      <c r="D33" s="104"/>
    </row>
    <row r="34" spans="2:4" x14ac:dyDescent="0.3">
      <c r="B34" s="107"/>
    </row>
    <row r="35" spans="2:4" x14ac:dyDescent="0.3">
      <c r="B35" s="107"/>
      <c r="D35" s="72"/>
    </row>
    <row r="36" spans="2:4" x14ac:dyDescent="0.3">
      <c r="B36" s="107"/>
      <c r="D36" s="72"/>
    </row>
    <row r="37" spans="2:4" x14ac:dyDescent="0.3">
      <c r="D37" s="72"/>
    </row>
    <row r="38" spans="2:4" x14ac:dyDescent="0.3">
      <c r="D38" s="72"/>
    </row>
    <row r="39" spans="2:4" x14ac:dyDescent="0.3">
      <c r="D39" s="72"/>
    </row>
    <row r="40" spans="2:4" x14ac:dyDescent="0.3">
      <c r="D40" s="72"/>
    </row>
    <row r="41" spans="2:4" x14ac:dyDescent="0.3">
      <c r="D41" s="72"/>
    </row>
    <row r="42" spans="2:4" x14ac:dyDescent="0.3">
      <c r="D42" s="72"/>
    </row>
    <row r="43" spans="2:4" x14ac:dyDescent="0.3">
      <c r="D43" s="72"/>
    </row>
    <row r="44" spans="2:4" x14ac:dyDescent="0.3">
      <c r="D44" s="72"/>
    </row>
    <row r="45" spans="2:4" x14ac:dyDescent="0.3">
      <c r="D45" s="72"/>
    </row>
    <row r="46" spans="2:4" x14ac:dyDescent="0.3">
      <c r="D46" s="72"/>
    </row>
    <row r="47" spans="2:4" x14ac:dyDescent="0.3">
      <c r="D47" s="72"/>
    </row>
    <row r="48" spans="2:4" x14ac:dyDescent="0.3">
      <c r="D48" s="72"/>
    </row>
    <row r="49" spans="3:4" x14ac:dyDescent="0.3">
      <c r="D49" s="72"/>
    </row>
    <row r="50" spans="3:4" x14ac:dyDescent="0.3">
      <c r="D50" s="72"/>
    </row>
    <row r="51" spans="3:4" x14ac:dyDescent="0.3">
      <c r="D51" s="72"/>
    </row>
    <row r="52" spans="3:4" x14ac:dyDescent="0.3">
      <c r="D52" s="72"/>
    </row>
    <row r="53" spans="3:4" x14ac:dyDescent="0.3">
      <c r="D53" s="72"/>
    </row>
    <row r="54" spans="3:4" x14ac:dyDescent="0.3">
      <c r="D54" s="72"/>
    </row>
    <row r="55" spans="3:4" x14ac:dyDescent="0.3">
      <c r="D55" s="72"/>
    </row>
    <row r="56" spans="3:4" x14ac:dyDescent="0.3">
      <c r="C56" s="172"/>
      <c r="D56" s="72"/>
    </row>
    <row r="57" spans="3:4" x14ac:dyDescent="0.3">
      <c r="D57" s="72"/>
    </row>
    <row r="58" spans="3:4" x14ac:dyDescent="0.3">
      <c r="D58" s="72"/>
    </row>
    <row r="59" spans="3:4" x14ac:dyDescent="0.3">
      <c r="D59" s="72"/>
    </row>
    <row r="60" spans="3:4" x14ac:dyDescent="0.3">
      <c r="D60" s="72"/>
    </row>
    <row r="61" spans="3:4" x14ac:dyDescent="0.3">
      <c r="D61" s="72"/>
    </row>
    <row r="62" spans="3:4" x14ac:dyDescent="0.3">
      <c r="D62" s="72"/>
    </row>
    <row r="63" spans="3:4" x14ac:dyDescent="0.3">
      <c r="D63" s="72"/>
    </row>
    <row r="64" spans="3:4" x14ac:dyDescent="0.3">
      <c r="D64" s="72"/>
    </row>
    <row r="65" spans="4:4" x14ac:dyDescent="0.3">
      <c r="D65" s="72"/>
    </row>
    <row r="66" spans="4:4" x14ac:dyDescent="0.3">
      <c r="D66" s="72"/>
    </row>
    <row r="67" spans="4:4" x14ac:dyDescent="0.3">
      <c r="D67" s="72"/>
    </row>
    <row r="68" spans="4:4" x14ac:dyDescent="0.3">
      <c r="D68" s="72"/>
    </row>
    <row r="69" spans="4:4" x14ac:dyDescent="0.3">
      <c r="D69" s="72"/>
    </row>
    <row r="70" spans="4:4" x14ac:dyDescent="0.3">
      <c r="D70" s="72"/>
    </row>
    <row r="71" spans="4:4" x14ac:dyDescent="0.3">
      <c r="D71" s="72"/>
    </row>
    <row r="72" spans="4:4" x14ac:dyDescent="0.3">
      <c r="D72" s="72"/>
    </row>
    <row r="73" spans="4:4" x14ac:dyDescent="0.3">
      <c r="D73" s="72"/>
    </row>
    <row r="74" spans="4:4" x14ac:dyDescent="0.3">
      <c r="D74" s="72"/>
    </row>
    <row r="75" spans="4:4" x14ac:dyDescent="0.3">
      <c r="D75" s="72"/>
    </row>
    <row r="78" spans="4:4" x14ac:dyDescent="0.3">
      <c r="D78" s="173"/>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6" r:id="rId1" display="http://www.hse.gov.uk/risk/theory/alarpcheck.htm   "/>
  </hyperlinks>
  <pageMargins left="0.70866141732283472" right="0.70866141732283472" top="0.74803149606299213" bottom="0.74803149606299213" header="0.31496062992125984" footer="0.31496062992125984"/>
  <pageSetup paperSize="9" scale="1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90" zoomScaleNormal="90" zoomScaleSheetLayoutView="75" workbookViewId="0">
      <pane xSplit="2" ySplit="6" topLeftCell="C10" activePane="bottomRight" state="frozen"/>
      <selection activeCell="E44" sqref="E44"/>
      <selection pane="topRight" activeCell="E44" sqref="E44"/>
      <selection pane="bottomLeft" activeCell="E44" sqref="E44"/>
      <selection pane="bottomRight" activeCell="E30" sqref="E30:AW30"/>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292</v>
      </c>
      <c r="C1" s="3" t="s">
        <v>253</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08" t="s">
        <v>11</v>
      </c>
      <c r="B7" s="60" t="s">
        <v>171</v>
      </c>
      <c r="C7" s="59"/>
      <c r="D7" s="60" t="s">
        <v>39</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x14ac:dyDescent="0.3">
      <c r="A8" s="209"/>
      <c r="B8" s="60" t="s">
        <v>156</v>
      </c>
      <c r="C8" s="59"/>
      <c r="D8" s="60" t="s">
        <v>39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x14ac:dyDescent="0.3">
      <c r="A9" s="209"/>
      <c r="B9" s="60" t="s">
        <v>193</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x14ac:dyDescent="0.3">
      <c r="A10" s="209"/>
      <c r="B10" s="60" t="s">
        <v>193</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x14ac:dyDescent="0.3">
      <c r="A11" s="209"/>
      <c r="B11" s="60" t="s">
        <v>193</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x14ac:dyDescent="0.35">
      <c r="A12" s="210"/>
      <c r="B12" s="119" t="s">
        <v>192</v>
      </c>
      <c r="C12" s="57"/>
      <c r="D12" s="120" t="s">
        <v>39</v>
      </c>
      <c r="E12" s="58">
        <f>SUM(E7:E11)</f>
        <v>0</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x14ac:dyDescent="0.3">
      <c r="A13" s="204" t="s">
        <v>258</v>
      </c>
      <c r="B13" s="9" t="s">
        <v>35</v>
      </c>
      <c r="D13" s="4" t="s">
        <v>39</v>
      </c>
      <c r="E13" s="34">
        <f>'Fixed data'!$G$6*E29/1000000</f>
        <v>-0.10524163638699312</v>
      </c>
      <c r="F13" s="34">
        <f>'Fixed data'!$G$6*F29/1000000</f>
        <v>-0.10524163638699312</v>
      </c>
      <c r="G13" s="34">
        <f>'Fixed data'!$G$6*G29/1000000</f>
        <v>-0.10524163638699312</v>
      </c>
      <c r="H13" s="34">
        <f>'Fixed data'!$G$6*H29/1000000</f>
        <v>-0.10524163638699312</v>
      </c>
      <c r="I13" s="34">
        <f>'Fixed data'!$G$6*I29/1000000</f>
        <v>-0.10524163638699312</v>
      </c>
      <c r="J13" s="34">
        <f>'Fixed data'!$G$6*J29/1000000</f>
        <v>-0.10524163638699312</v>
      </c>
      <c r="K13" s="34">
        <f>'Fixed data'!$G$6*K29/1000000</f>
        <v>-0.10524163638699312</v>
      </c>
      <c r="L13" s="34">
        <f>'Fixed data'!$G$6*L29/1000000</f>
        <v>-0.10524163638699312</v>
      </c>
      <c r="M13" s="34">
        <f>'Fixed data'!$G$6*M29/1000000</f>
        <v>-0.10524163638699312</v>
      </c>
      <c r="N13" s="34">
        <f>'Fixed data'!$G$6*N29/1000000</f>
        <v>-0.10524163638699312</v>
      </c>
      <c r="O13" s="34">
        <f>'Fixed data'!$G$6*O29/1000000</f>
        <v>-0.10524163638699312</v>
      </c>
      <c r="P13" s="34">
        <f>'Fixed data'!$G$6*P29/1000000</f>
        <v>-0.10524163638699312</v>
      </c>
      <c r="Q13" s="34">
        <f>'Fixed data'!$G$6*Q29/1000000</f>
        <v>-0.10524163638699312</v>
      </c>
      <c r="R13" s="34">
        <f>'Fixed data'!$G$6*R29/1000000</f>
        <v>-0.10524163638699312</v>
      </c>
      <c r="S13" s="34">
        <f>'Fixed data'!$G$6*S29/1000000</f>
        <v>-0.10524163638699312</v>
      </c>
      <c r="T13" s="34">
        <f>'Fixed data'!$G$6*T29/1000000</f>
        <v>-0.10524163638699312</v>
      </c>
      <c r="U13" s="34">
        <f>'Fixed data'!$G$6*U29/1000000</f>
        <v>-0.10524163638699312</v>
      </c>
      <c r="V13" s="34">
        <f>'Fixed data'!$G$6*V29/1000000</f>
        <v>-0.10524163638699312</v>
      </c>
      <c r="W13" s="34">
        <f>'Fixed data'!$G$6*W29/1000000</f>
        <v>-0.10524163638699312</v>
      </c>
      <c r="X13" s="34">
        <f>'Fixed data'!$G$6*X29/1000000</f>
        <v>-0.10524163638699312</v>
      </c>
      <c r="Y13" s="34">
        <f>'Fixed data'!$G$6*Y29/1000000</f>
        <v>-0.10524163638699312</v>
      </c>
      <c r="Z13" s="34">
        <f>'Fixed data'!$G$6*Z29/1000000</f>
        <v>-0.10524163638699312</v>
      </c>
      <c r="AA13" s="34">
        <f>'Fixed data'!$G$6*AA29/1000000</f>
        <v>-0.10524163638699312</v>
      </c>
      <c r="AB13" s="34">
        <f>'Fixed data'!$G$6*AB29/1000000</f>
        <v>-0.10524163638699312</v>
      </c>
      <c r="AC13" s="34">
        <f>'Fixed data'!$G$6*AC29/1000000</f>
        <v>-0.10524163638699312</v>
      </c>
      <c r="AD13" s="34">
        <f>'Fixed data'!$G$6*AD29/1000000</f>
        <v>-0.10524163638699312</v>
      </c>
      <c r="AE13" s="34">
        <f>'Fixed data'!$G$6*AE29/1000000</f>
        <v>-0.10524163638699312</v>
      </c>
      <c r="AF13" s="34">
        <f>'Fixed data'!$G$6*AF29/1000000</f>
        <v>-0.10524163638699312</v>
      </c>
      <c r="AG13" s="34">
        <f>'Fixed data'!$G$6*AG29/1000000</f>
        <v>-0.10524163638699312</v>
      </c>
      <c r="AH13" s="34">
        <f>'Fixed data'!$G$6*AH29/1000000</f>
        <v>-0.10524163638699312</v>
      </c>
      <c r="AI13" s="34">
        <f>'Fixed data'!$G$6*AI29/1000000</f>
        <v>-0.10524163638699312</v>
      </c>
      <c r="AJ13" s="34">
        <f>'Fixed data'!$G$6*AJ29/1000000</f>
        <v>-0.10524163638699312</v>
      </c>
      <c r="AK13" s="34">
        <f>'Fixed data'!$G$6*AK29/1000000</f>
        <v>-0.10524163638699312</v>
      </c>
      <c r="AL13" s="34">
        <f>'Fixed data'!$G$6*AL29/1000000</f>
        <v>-0.10524163638699312</v>
      </c>
      <c r="AM13" s="34">
        <f>'Fixed data'!$G$6*AM29/1000000</f>
        <v>-0.10524163638699312</v>
      </c>
      <c r="AN13" s="34">
        <f>'Fixed data'!$G$6*AN29/1000000</f>
        <v>-0.10524163638699312</v>
      </c>
      <c r="AO13" s="34">
        <f>'Fixed data'!$G$6*AO29/1000000</f>
        <v>-0.10524163638699312</v>
      </c>
      <c r="AP13" s="34">
        <f>'Fixed data'!$G$6*AP29/1000000</f>
        <v>-0.10524163638699312</v>
      </c>
      <c r="AQ13" s="34">
        <f>'Fixed data'!$G$6*AQ29/1000000</f>
        <v>-0.10524163638699312</v>
      </c>
      <c r="AR13" s="34">
        <f>'Fixed data'!$G$6*AR29/1000000</f>
        <v>-0.10524163638699312</v>
      </c>
      <c r="AS13" s="34">
        <f>'Fixed data'!$G$6*AS29/1000000</f>
        <v>-0.10524163638699312</v>
      </c>
      <c r="AT13" s="34">
        <f>'Fixed data'!$G$6*AT29/1000000</f>
        <v>-0.10524163638699312</v>
      </c>
      <c r="AU13" s="34">
        <f>'Fixed data'!$G$6*AU29/1000000</f>
        <v>-0.10524163638699312</v>
      </c>
      <c r="AV13" s="34">
        <f>'Fixed data'!$G$6*AV29/1000000</f>
        <v>-0.10524163638699312</v>
      </c>
      <c r="AW13" s="34">
        <f>'Fixed data'!$G$6*AW29/1000000</f>
        <v>-0.10524163638699312</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205"/>
      <c r="B14" s="9" t="s">
        <v>197</v>
      </c>
      <c r="D14" s="4" t="s">
        <v>39</v>
      </c>
      <c r="E14" s="34">
        <f>E30*'Fixed data'!H$5/1000000</f>
        <v>-7.1583019188669059E-3</v>
      </c>
      <c r="F14" s="34">
        <f>F30*'Fixed data'!I$5/1000000</f>
        <v>-6.9173359559808901E-3</v>
      </c>
      <c r="G14" s="34">
        <f>G30*'Fixed data'!J$5/1000000</f>
        <v>-6.6898072191023871E-3</v>
      </c>
      <c r="H14" s="34">
        <f>H30*'Fixed data'!K$5/1000000</f>
        <v>-6.7389485405089994E-3</v>
      </c>
      <c r="I14" s="34">
        <f>I30*'Fixed data'!L$5/1000000</f>
        <v>-6.7721484161406189E-3</v>
      </c>
      <c r="J14" s="34">
        <f>J30*'Fixed data'!M$5/1000000</f>
        <v>-6.7997250934835668E-3</v>
      </c>
      <c r="K14" s="34">
        <f>K30*'Fixed data'!N$5/1000000</f>
        <v>-1.3740994769234509E-2</v>
      </c>
      <c r="L14" s="34">
        <f>L30*'Fixed data'!O$5/1000000</f>
        <v>-2.0174295846784193E-2</v>
      </c>
      <c r="M14" s="34">
        <f>M30*'Fixed data'!P$5/1000000</f>
        <v>-2.6119225161598172E-2</v>
      </c>
      <c r="N14" s="34">
        <f>N30*'Fixed data'!Q$5/1000000</f>
        <v>-3.1556878984548932E-2</v>
      </c>
      <c r="O14" s="34">
        <f>O30*'Fixed data'!R$5/1000000</f>
        <v>-3.6505467938425955E-2</v>
      </c>
      <c r="P14" s="34">
        <f>P30*'Fixed data'!S$5/1000000</f>
        <v>-4.0955713435249987E-2</v>
      </c>
      <c r="Q14" s="34">
        <f>Q30*'Fixed data'!T$5/1000000</f>
        <v>-4.4899723099717848E-2</v>
      </c>
      <c r="R14" s="34">
        <f>R30*'Fixed data'!U$5/1000000</f>
        <v>-4.8353628235604913E-2</v>
      </c>
      <c r="S14" s="34">
        <f>S30*'Fixed data'!V$5/1000000</f>
        <v>-5.1301990645473874E-2</v>
      </c>
      <c r="T14" s="34">
        <f>T30*'Fixed data'!W$5/1000000</f>
        <v>-6.3584790820566145E-2</v>
      </c>
      <c r="U14" s="34">
        <f>U30*'Fixed data'!X$5/1000000</f>
        <v>-6.5586294409805901E-2</v>
      </c>
      <c r="V14" s="34">
        <f>V30*'Fixed data'!Y$5/1000000</f>
        <v>-6.7032017355075732E-2</v>
      </c>
      <c r="W14" s="34">
        <f>W30*'Fixed data'!Z$5/1000000</f>
        <v>-6.7921959656375638E-2</v>
      </c>
      <c r="X14" s="34">
        <f>X30*'Fixed data'!AA$5/1000000</f>
        <v>-6.8256121313705634E-2</v>
      </c>
      <c r="Y14" s="34">
        <f>Y30*'Fixed data'!AB$5/1000000</f>
        <v>-6.8034502327065691E-2</v>
      </c>
      <c r="Z14" s="34">
        <f>Z30*'Fixed data'!AC$5/1000000</f>
        <v>-6.6710296983476525E-2</v>
      </c>
      <c r="AA14" s="34">
        <f>AA30*'Fixed data'!AD$5/1000000</f>
        <v>-6.5416815326323166E-2</v>
      </c>
      <c r="AB14" s="34">
        <f>AB30*'Fixed data'!AE$5/1000000</f>
        <v>-6.3567553025199897E-2</v>
      </c>
      <c r="AC14" s="34">
        <f>AC30*'Fixed data'!AF$5/1000000</f>
        <v>-6.1162510080106695E-2</v>
      </c>
      <c r="AD14" s="34">
        <f>AD30*'Fixed data'!AG$5/1000000</f>
        <v>-5.8201686491043597E-2</v>
      </c>
      <c r="AE14" s="34">
        <f>AE30*'Fixed data'!AH$5/1000000</f>
        <v>-5.468508225801056E-2</v>
      </c>
      <c r="AF14" s="34">
        <f>AF30*'Fixed data'!AI$5/1000000</f>
        <v>-5.0612697381007606E-2</v>
      </c>
      <c r="AG14" s="34">
        <f>AG30*'Fixed data'!AJ$5/1000000</f>
        <v>-4.5984531860034726E-2</v>
      </c>
      <c r="AH14" s="34">
        <f>AH30*'Fixed data'!AK$5/1000000</f>
        <v>-4.0800585695091936E-2</v>
      </c>
      <c r="AI14" s="34">
        <f>AI30*'Fixed data'!AL$5/1000000</f>
        <v>-3.4871340730037705E-2</v>
      </c>
      <c r="AJ14" s="34">
        <f>AJ30*'Fixed data'!AM$5/1000000</f>
        <v>-2.8615531894581492E-2</v>
      </c>
      <c r="AK14" s="34">
        <f>AK30*'Fixed data'!AN$5/1000000</f>
        <v>-2.1803942415155358E-2</v>
      </c>
      <c r="AL14" s="34">
        <f>AL30*'Fixed data'!AO$5/1000000</f>
        <v>-1.4436572291759302E-2</v>
      </c>
      <c r="AM14" s="34">
        <f>AM30*'Fixed data'!AP$5/1000000</f>
        <v>-6.513421524393324E-3</v>
      </c>
      <c r="AN14" s="34">
        <f>AN30*'Fixed data'!AQ$5/1000000</f>
        <v>-6.7592110158800761E-3</v>
      </c>
      <c r="AO14" s="34">
        <f>AO30*'Fixed data'!AR$5/1000000</f>
        <v>-6.9742768209308048E-3</v>
      </c>
      <c r="AP14" s="34">
        <f>AP30*'Fixed data'!AS$5/1000000</f>
        <v>-7.1893426259815353E-3</v>
      </c>
      <c r="AQ14" s="34">
        <f>AQ30*'Fixed data'!AT$5/1000000</f>
        <v>-7.404408431032264E-3</v>
      </c>
      <c r="AR14" s="34">
        <f>AR30*'Fixed data'!AU$5/1000000</f>
        <v>-7.6194742360829945E-3</v>
      </c>
      <c r="AS14" s="34">
        <f>AS30*'Fixed data'!AV$5/1000000</f>
        <v>-7.8652637275695436E-3</v>
      </c>
      <c r="AT14" s="34">
        <f>AT30*'Fixed data'!AW$5/1000000</f>
        <v>-8.0496058461844537E-3</v>
      </c>
      <c r="AU14" s="34">
        <f>AU30*'Fixed data'!AX$5/1000000</f>
        <v>-8.264671651235185E-3</v>
      </c>
      <c r="AV14" s="34">
        <f>AV30*'Fixed data'!AY$5/1000000</f>
        <v>-8.4797374562859129E-3</v>
      </c>
      <c r="AW14" s="34">
        <f>AW30*'Fixed data'!AZ$5/1000000</f>
        <v>-8.6640795749008247E-3</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205"/>
      <c r="B15" s="9" t="s">
        <v>248</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x14ac:dyDescent="0.3">
      <c r="A16" s="205"/>
      <c r="B16" s="9" t="s">
        <v>249</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x14ac:dyDescent="0.3">
      <c r="A17" s="205"/>
      <c r="B17" s="4" t="s">
        <v>198</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205"/>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205"/>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205"/>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205"/>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205"/>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205"/>
      <c r="B23" s="9" t="s">
        <v>204</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206"/>
      <c r="B24" s="13" t="s">
        <v>97</v>
      </c>
      <c r="C24" s="13"/>
      <c r="D24" s="13" t="s">
        <v>39</v>
      </c>
      <c r="E24" s="52">
        <f>SUM(E13:E23)</f>
        <v>-0.11239993830586002</v>
      </c>
      <c r="F24" s="52">
        <f t="shared" ref="F24:BD24" si="1">SUM(F13:F23)</f>
        <v>-0.11215897234297401</v>
      </c>
      <c r="G24" s="52">
        <f t="shared" si="1"/>
        <v>-0.1119314436060955</v>
      </c>
      <c r="H24" s="52">
        <f t="shared" si="1"/>
        <v>-0.11198058492750211</v>
      </c>
      <c r="I24" s="52">
        <f t="shared" si="1"/>
        <v>-0.11201378480313373</v>
      </c>
      <c r="J24" s="52">
        <f t="shared" si="1"/>
        <v>-0.11204136148047668</v>
      </c>
      <c r="K24" s="52">
        <f t="shared" si="1"/>
        <v>-0.11898263115622762</v>
      </c>
      <c r="L24" s="52">
        <f t="shared" si="1"/>
        <v>-0.12541593223377731</v>
      </c>
      <c r="M24" s="52">
        <f t="shared" si="1"/>
        <v>-0.13136086154859128</v>
      </c>
      <c r="N24" s="52">
        <f t="shared" si="1"/>
        <v>-0.13679851537154206</v>
      </c>
      <c r="O24" s="52">
        <f t="shared" si="1"/>
        <v>-0.14174710432541907</v>
      </c>
      <c r="P24" s="52">
        <f t="shared" si="1"/>
        <v>-0.14619734982224311</v>
      </c>
      <c r="Q24" s="52">
        <f t="shared" si="1"/>
        <v>-0.15014135948671098</v>
      </c>
      <c r="R24" s="52">
        <f t="shared" si="1"/>
        <v>-0.15359526462259804</v>
      </c>
      <c r="S24" s="52">
        <f t="shared" si="1"/>
        <v>-0.15654362703246699</v>
      </c>
      <c r="T24" s="52">
        <f t="shared" si="1"/>
        <v>-0.16882642720755925</v>
      </c>
      <c r="U24" s="52">
        <f t="shared" si="1"/>
        <v>-0.17082793079679903</v>
      </c>
      <c r="V24" s="52">
        <f t="shared" si="1"/>
        <v>-0.17227365374206885</v>
      </c>
      <c r="W24" s="52">
        <f t="shared" si="1"/>
        <v>-0.17316359604336876</v>
      </c>
      <c r="X24" s="52">
        <f t="shared" si="1"/>
        <v>-0.17349775770069875</v>
      </c>
      <c r="Y24" s="52">
        <f t="shared" si="1"/>
        <v>-0.17327613871405881</v>
      </c>
      <c r="Z24" s="52">
        <f t="shared" si="1"/>
        <v>-0.17195193337046966</v>
      </c>
      <c r="AA24" s="52">
        <f t="shared" si="1"/>
        <v>-0.17065845171331628</v>
      </c>
      <c r="AB24" s="52">
        <f t="shared" si="1"/>
        <v>-0.16880918941219303</v>
      </c>
      <c r="AC24" s="52">
        <f t="shared" si="1"/>
        <v>-0.16640414646709981</v>
      </c>
      <c r="AD24" s="52">
        <f t="shared" si="1"/>
        <v>-0.1634433228780367</v>
      </c>
      <c r="AE24" s="52">
        <f t="shared" si="1"/>
        <v>-0.15992671864500368</v>
      </c>
      <c r="AF24" s="52">
        <f t="shared" si="1"/>
        <v>-0.15585433376800073</v>
      </c>
      <c r="AG24" s="52">
        <f t="shared" si="1"/>
        <v>-0.15122616824702784</v>
      </c>
      <c r="AH24" s="52">
        <f t="shared" si="1"/>
        <v>-0.14604222208208506</v>
      </c>
      <c r="AI24" s="52">
        <f t="shared" si="1"/>
        <v>-0.14011297711703083</v>
      </c>
      <c r="AJ24" s="52">
        <f t="shared" si="1"/>
        <v>-0.13385716828157462</v>
      </c>
      <c r="AK24" s="52">
        <f t="shared" si="1"/>
        <v>-0.12704557880214848</v>
      </c>
      <c r="AL24" s="52">
        <f t="shared" si="1"/>
        <v>-0.11967820867875242</v>
      </c>
      <c r="AM24" s="52">
        <f t="shared" si="1"/>
        <v>-0.11175505791138644</v>
      </c>
      <c r="AN24" s="52">
        <f t="shared" si="1"/>
        <v>-0.11200084740287319</v>
      </c>
      <c r="AO24" s="52">
        <f t="shared" si="1"/>
        <v>-0.11221591320792393</v>
      </c>
      <c r="AP24" s="52">
        <f t="shared" si="1"/>
        <v>-0.11243097901297465</v>
      </c>
      <c r="AQ24" s="52">
        <f t="shared" si="1"/>
        <v>-0.11264604481802538</v>
      </c>
      <c r="AR24" s="52">
        <f t="shared" si="1"/>
        <v>-0.11286111062307611</v>
      </c>
      <c r="AS24" s="52">
        <f t="shared" si="1"/>
        <v>-0.11310690011456266</v>
      </c>
      <c r="AT24" s="52">
        <f t="shared" si="1"/>
        <v>-0.11329124223317757</v>
      </c>
      <c r="AU24" s="52">
        <f t="shared" si="1"/>
        <v>-0.11350630803822831</v>
      </c>
      <c r="AV24" s="52">
        <f t="shared" si="1"/>
        <v>-0.11372137384327903</v>
      </c>
      <c r="AW24" s="52">
        <f t="shared" si="1"/>
        <v>-0.11390571596189394</v>
      </c>
      <c r="AX24" s="52">
        <f t="shared" si="1"/>
        <v>0</v>
      </c>
      <c r="AY24" s="52">
        <f t="shared" si="1"/>
        <v>0</v>
      </c>
      <c r="AZ24" s="52">
        <f t="shared" si="1"/>
        <v>0</v>
      </c>
      <c r="BA24" s="52">
        <f t="shared" si="1"/>
        <v>0</v>
      </c>
      <c r="BB24" s="52">
        <f t="shared" si="1"/>
        <v>0</v>
      </c>
      <c r="BC24" s="52">
        <f t="shared" si="1"/>
        <v>0</v>
      </c>
      <c r="BD24" s="52">
        <f t="shared" si="1"/>
        <v>0</v>
      </c>
    </row>
    <row r="25" spans="1:56" x14ac:dyDescent="0.3">
      <c r="A25" s="74"/>
      <c r="B25" s="14"/>
    </row>
    <row r="26" spans="1:56" x14ac:dyDescent="0.3">
      <c r="A26" s="74"/>
    </row>
    <row r="27" spans="1:56" x14ac:dyDescent="0.3">
      <c r="A27" s="111"/>
      <c r="B27" s="118" t="s">
        <v>210</v>
      </c>
      <c r="C27" s="1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1:56" x14ac:dyDescent="0.3">
      <c r="A28" s="114"/>
      <c r="B28" s="115"/>
      <c r="C28" s="116"/>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row>
    <row r="29" spans="1:56" ht="12.75" customHeight="1" x14ac:dyDescent="0.3">
      <c r="A29" s="207" t="s">
        <v>257</v>
      </c>
      <c r="B29" s="4" t="s">
        <v>205</v>
      </c>
      <c r="D29" s="4" t="s">
        <v>85</v>
      </c>
      <c r="E29" s="43">
        <f>-1*'Workings baseline'!E11</f>
        <v>-2843.8323840000003</v>
      </c>
      <c r="F29" s="140">
        <f>-1*'Workings baseline'!F11</f>
        <v>-2843.8323840000003</v>
      </c>
      <c r="G29" s="140">
        <f>-1*'Workings baseline'!G11</f>
        <v>-2843.8323840000003</v>
      </c>
      <c r="H29" s="140">
        <f>-1*'Workings baseline'!H11</f>
        <v>-2843.8323840000003</v>
      </c>
      <c r="I29" s="140">
        <f>-1*'Workings baseline'!I11</f>
        <v>-2843.8323840000003</v>
      </c>
      <c r="J29" s="140">
        <f>-1*'Workings baseline'!J11</f>
        <v>-2843.8323840000003</v>
      </c>
      <c r="K29" s="140">
        <f>-1*'Workings baseline'!K11</f>
        <v>-2843.8323840000003</v>
      </c>
      <c r="L29" s="140">
        <f>-1*'Workings baseline'!L11</f>
        <v>-2843.8323840000003</v>
      </c>
      <c r="M29" s="140">
        <f>-1*'Workings baseline'!M11</f>
        <v>-2843.8323840000003</v>
      </c>
      <c r="N29" s="140">
        <f>-1*'Workings baseline'!N11</f>
        <v>-2843.8323840000003</v>
      </c>
      <c r="O29" s="140">
        <f>-1*'Workings baseline'!O11</f>
        <v>-2843.8323840000003</v>
      </c>
      <c r="P29" s="140">
        <f>-1*'Workings baseline'!P11</f>
        <v>-2843.8323840000003</v>
      </c>
      <c r="Q29" s="140">
        <f>-1*'Workings baseline'!Q11</f>
        <v>-2843.8323840000003</v>
      </c>
      <c r="R29" s="140">
        <f>-1*'Workings baseline'!R11</f>
        <v>-2843.8323840000003</v>
      </c>
      <c r="S29" s="140">
        <f>-1*'Workings baseline'!S11</f>
        <v>-2843.8323840000003</v>
      </c>
      <c r="T29" s="140">
        <f>-1*'Workings baseline'!T11</f>
        <v>-2843.8323840000003</v>
      </c>
      <c r="U29" s="140">
        <f>-1*'Workings baseline'!U11</f>
        <v>-2843.8323840000003</v>
      </c>
      <c r="V29" s="140">
        <f>-1*'Workings baseline'!V11</f>
        <v>-2843.8323840000003</v>
      </c>
      <c r="W29" s="140">
        <f>-1*'Workings baseline'!W11</f>
        <v>-2843.8323840000003</v>
      </c>
      <c r="X29" s="140">
        <f>-1*'Workings baseline'!X11</f>
        <v>-2843.8323840000003</v>
      </c>
      <c r="Y29" s="140">
        <f>-1*'Workings baseline'!Y11</f>
        <v>-2843.8323840000003</v>
      </c>
      <c r="Z29" s="140">
        <f>-1*'Workings baseline'!Z11</f>
        <v>-2843.8323840000003</v>
      </c>
      <c r="AA29" s="140">
        <f>-1*'Workings baseline'!AA11</f>
        <v>-2843.8323840000003</v>
      </c>
      <c r="AB29" s="140">
        <f>-1*'Workings baseline'!AB11</f>
        <v>-2843.8323840000003</v>
      </c>
      <c r="AC29" s="140">
        <f>-1*'Workings baseline'!AC11</f>
        <v>-2843.8323840000003</v>
      </c>
      <c r="AD29" s="140">
        <f>-1*'Workings baseline'!AD11</f>
        <v>-2843.8323840000003</v>
      </c>
      <c r="AE29" s="140">
        <f>-1*'Workings baseline'!AE11</f>
        <v>-2843.8323840000003</v>
      </c>
      <c r="AF29" s="140">
        <f>-1*'Workings baseline'!AF11</f>
        <v>-2843.8323840000003</v>
      </c>
      <c r="AG29" s="140">
        <f>-1*'Workings baseline'!AG11</f>
        <v>-2843.8323840000003</v>
      </c>
      <c r="AH29" s="140">
        <f>-1*'Workings baseline'!AH11</f>
        <v>-2843.8323840000003</v>
      </c>
      <c r="AI29" s="140">
        <f>-1*'Workings baseline'!AI11</f>
        <v>-2843.8323840000003</v>
      </c>
      <c r="AJ29" s="140">
        <f>-1*'Workings baseline'!AJ11</f>
        <v>-2843.8323840000003</v>
      </c>
      <c r="AK29" s="140">
        <f>-1*'Workings baseline'!AK11</f>
        <v>-2843.8323840000003</v>
      </c>
      <c r="AL29" s="140">
        <f>-1*'Workings baseline'!AL11</f>
        <v>-2843.8323840000003</v>
      </c>
      <c r="AM29" s="140">
        <f>-1*'Workings baseline'!AM11</f>
        <v>-2843.8323840000003</v>
      </c>
      <c r="AN29" s="140">
        <f>-1*'Workings baseline'!AN11</f>
        <v>-2843.8323840000003</v>
      </c>
      <c r="AO29" s="140">
        <f>-1*'Workings baseline'!AO11</f>
        <v>-2843.8323840000003</v>
      </c>
      <c r="AP29" s="140">
        <f>-1*'Workings baseline'!AP11</f>
        <v>-2843.8323840000003</v>
      </c>
      <c r="AQ29" s="140">
        <f>-1*'Workings baseline'!AQ11</f>
        <v>-2843.8323840000003</v>
      </c>
      <c r="AR29" s="140">
        <f>-1*'Workings baseline'!AR11</f>
        <v>-2843.8323840000003</v>
      </c>
      <c r="AS29" s="140">
        <f>-1*'Workings baseline'!AS11</f>
        <v>-2843.8323840000003</v>
      </c>
      <c r="AT29" s="140">
        <f>-1*'Workings baseline'!AT11</f>
        <v>-2843.8323840000003</v>
      </c>
      <c r="AU29" s="140">
        <f>-1*'Workings baseline'!AU11</f>
        <v>-2843.8323840000003</v>
      </c>
      <c r="AV29" s="140">
        <f>-1*'Workings baseline'!AV11</f>
        <v>-2843.8323840000003</v>
      </c>
      <c r="AW29" s="140">
        <f>-1*'Workings baseline'!AW11</f>
        <v>-2843.8323840000003</v>
      </c>
      <c r="AX29" s="43"/>
      <c r="AY29" s="43"/>
      <c r="AZ29" s="43"/>
      <c r="BA29" s="43"/>
      <c r="BB29" s="43"/>
      <c r="BC29" s="43"/>
      <c r="BD29" s="43"/>
    </row>
    <row r="30" spans="1:56" x14ac:dyDescent="0.3">
      <c r="A30" s="207"/>
      <c r="B30" s="4" t="s">
        <v>206</v>
      </c>
      <c r="D30" s="4" t="s">
        <v>87</v>
      </c>
      <c r="E30" s="34">
        <f>E29*'Fixed data'!H$12</f>
        <v>-1277.7907667788802</v>
      </c>
      <c r="F30" s="34">
        <f>F29*'Fixed data'!I$12</f>
        <v>-1241.0451066924425</v>
      </c>
      <c r="G30" s="34">
        <f>G29*'Fixed data'!J$12</f>
        <v>-1204.2994466060049</v>
      </c>
      <c r="H30" s="34">
        <f>H29*'Fixed data'!K$12</f>
        <v>-1167.5537865195672</v>
      </c>
      <c r="I30" s="34">
        <f>I29*'Fixed data'!L$12</f>
        <v>-1130.8081264331295</v>
      </c>
      <c r="J30" s="34">
        <f>J29*'Fixed data'!M$12</f>
        <v>-1094.062466346692</v>
      </c>
      <c r="K30" s="34">
        <f>K29*'Fixed data'!N$12</f>
        <v>-1057.316806260254</v>
      </c>
      <c r="L30" s="34">
        <f>L29*'Fixed data'!O$12</f>
        <v>-1020.5711461738164</v>
      </c>
      <c r="M30" s="34">
        <f>M29*'Fixed data'!P$12</f>
        <v>-983.82548608737875</v>
      </c>
      <c r="N30" s="34">
        <f>N29*'Fixed data'!Q$12</f>
        <v>-947.07982600094101</v>
      </c>
      <c r="O30" s="34">
        <f>O29*'Fixed data'!R$12</f>
        <v>-910.33416591450327</v>
      </c>
      <c r="P30" s="34">
        <f>P29*'Fixed data'!S$12</f>
        <v>-873.58850582806565</v>
      </c>
      <c r="Q30" s="34">
        <f>Q29*'Fixed data'!T$12</f>
        <v>-836.84284574162791</v>
      </c>
      <c r="R30" s="34">
        <f>R29*'Fixed data'!U$12</f>
        <v>-800.09718565519017</v>
      </c>
      <c r="S30" s="34">
        <f>S29*'Fixed data'!V$12</f>
        <v>-763.35152556875255</v>
      </c>
      <c r="T30" s="34">
        <f>T29*'Fixed data'!W$12</f>
        <v>-726.60586548231481</v>
      </c>
      <c r="U30" s="34">
        <f>U29*'Fixed data'!X$12</f>
        <v>-689.86020539587719</v>
      </c>
      <c r="V30" s="34">
        <f>V29*'Fixed data'!Y$12</f>
        <v>-653.11454530943956</v>
      </c>
      <c r="W30" s="34">
        <f>W29*'Fixed data'!Z$12</f>
        <v>-616.36888522300183</v>
      </c>
      <c r="X30" s="34">
        <f>X29*'Fixed data'!AA$12</f>
        <v>-579.62322513656409</v>
      </c>
      <c r="Y30" s="34">
        <f>Y29*'Fixed data'!AB$12</f>
        <v>-542.87756505012646</v>
      </c>
      <c r="Z30" s="34">
        <f>Z29*'Fixed data'!AC$12</f>
        <v>-506.13190496368867</v>
      </c>
      <c r="AA30" s="34">
        <f>AA29*'Fixed data'!AD$12</f>
        <v>-469.38624487725104</v>
      </c>
      <c r="AB30" s="34">
        <f>AB29*'Fixed data'!AE$12</f>
        <v>-432.64058479081336</v>
      </c>
      <c r="AC30" s="34">
        <f>AC29*'Fixed data'!AF$12</f>
        <v>-395.89492470437563</v>
      </c>
      <c r="AD30" s="34">
        <f>AD29*'Fixed data'!AG$12</f>
        <v>-359.149264617938</v>
      </c>
      <c r="AE30" s="34">
        <f>AE29*'Fixed data'!AH$12</f>
        <v>-322.40360453150032</v>
      </c>
      <c r="AF30" s="34">
        <f>AF29*'Fixed data'!AI$12</f>
        <v>-285.6579444450627</v>
      </c>
      <c r="AG30" s="34">
        <f>AG29*'Fixed data'!AJ$12</f>
        <v>-248.91228435862502</v>
      </c>
      <c r="AH30" s="34">
        <f>AH29*'Fixed data'!AK$12</f>
        <v>-212.16662427218739</v>
      </c>
      <c r="AI30" s="34">
        <f>AI29*'Fixed data'!AL$12</f>
        <v>-175.42096418574971</v>
      </c>
      <c r="AJ30" s="34">
        <f>AJ29*'Fixed data'!AM$12</f>
        <v>-138.67530409931206</v>
      </c>
      <c r="AK30" s="34">
        <f>AK29*'Fixed data'!AN$12</f>
        <v>-101.92964401287442</v>
      </c>
      <c r="AL30" s="34">
        <f>AL29*'Fixed data'!AO$12</f>
        <v>-65.183983926436767</v>
      </c>
      <c r="AM30" s="34">
        <f>AM29*'Fixed data'!AP$12</f>
        <v>-28.438323839999114</v>
      </c>
      <c r="AN30" s="34">
        <f>AN29*'Fixed data'!AQ$12</f>
        <v>-28.438323840000002</v>
      </c>
      <c r="AO30" s="34">
        <f>AO29*'Fixed data'!AR$12</f>
        <v>-28.438323840000002</v>
      </c>
      <c r="AP30" s="34">
        <f>AP29*'Fixed data'!AS$12</f>
        <v>-28.438323840000002</v>
      </c>
      <c r="AQ30" s="34">
        <f>AQ29*'Fixed data'!AT$12</f>
        <v>-28.438323840000002</v>
      </c>
      <c r="AR30" s="34">
        <f>AR29*'Fixed data'!AU$12</f>
        <v>-28.438323840000002</v>
      </c>
      <c r="AS30" s="34">
        <f>AS29*'Fixed data'!AV$12</f>
        <v>-28.438323840000002</v>
      </c>
      <c r="AT30" s="34">
        <f>AT29*'Fixed data'!AW$12</f>
        <v>-28.438323840000002</v>
      </c>
      <c r="AU30" s="34">
        <f>AU29*'Fixed data'!AX$12</f>
        <v>-28.438323840000002</v>
      </c>
      <c r="AV30" s="34">
        <f>AV29*'Fixed data'!AY$12</f>
        <v>-28.438323840000002</v>
      </c>
      <c r="AW30" s="34">
        <f>AW29*'Fixed data'!AZ$12</f>
        <v>-28.438323840000002</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207"/>
      <c r="B31" s="4" t="s">
        <v>207</v>
      </c>
      <c r="D31" s="4" t="s">
        <v>203</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207"/>
      <c r="B32" s="4" t="s">
        <v>208</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207"/>
      <c r="B33" s="4" t="s">
        <v>278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207"/>
      <c r="B34" s="4" t="s">
        <v>279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207"/>
      <c r="B35" s="4" t="s">
        <v>280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207"/>
      <c r="B36" s="4" t="s">
        <v>209</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x14ac:dyDescent="0.3">
      <c r="C37" s="36"/>
    </row>
    <row r="38" spans="1:56" ht="16.5" x14ac:dyDescent="0.3">
      <c r="A38" s="85"/>
      <c r="C38" s="36"/>
    </row>
    <row r="39" spans="1:56" ht="16.5" x14ac:dyDescent="0.3">
      <c r="A39" s="85">
        <v>1</v>
      </c>
      <c r="B39" s="4" t="s">
        <v>281</v>
      </c>
    </row>
    <row r="40" spans="1:56" x14ac:dyDescent="0.3">
      <c r="B40" s="124" t="s">
        <v>151</v>
      </c>
    </row>
    <row r="41" spans="1:56" x14ac:dyDescent="0.3">
      <c r="B41" s="4" t="s">
        <v>265</v>
      </c>
    </row>
    <row r="42" spans="1:56" x14ac:dyDescent="0.3">
      <c r="B42" s="4" t="s">
        <v>282</v>
      </c>
    </row>
    <row r="43" spans="1:56" ht="16.5" x14ac:dyDescent="0.3">
      <c r="A43" s="85">
        <v>2</v>
      </c>
      <c r="B43" s="69" t="s">
        <v>150</v>
      </c>
    </row>
    <row r="48" spans="1:56" x14ac:dyDescent="0.3">
      <c r="C48" s="36"/>
    </row>
    <row r="113" spans="2:2" x14ac:dyDescent="0.3">
      <c r="B113" s="4" t="s">
        <v>193</v>
      </c>
    </row>
    <row r="114" spans="2:2" x14ac:dyDescent="0.3">
      <c r="B114" s="4" t="s">
        <v>192</v>
      </c>
    </row>
    <row r="115" spans="2:2" x14ac:dyDescent="0.3">
      <c r="B115" s="4" t="s">
        <v>266</v>
      </c>
    </row>
    <row r="116" spans="2:2" x14ac:dyDescent="0.3">
      <c r="B116" s="4" t="s">
        <v>153</v>
      </c>
    </row>
    <row r="117" spans="2:2" x14ac:dyDescent="0.3">
      <c r="B117" s="4" t="s">
        <v>154</v>
      </c>
    </row>
    <row r="118" spans="2:2" x14ac:dyDescent="0.3">
      <c r="B118" s="4" t="s">
        <v>155</v>
      </c>
    </row>
    <row r="119" spans="2:2" x14ac:dyDescent="0.3">
      <c r="B119" s="4" t="s">
        <v>156</v>
      </c>
    </row>
    <row r="120" spans="2:2" x14ac:dyDescent="0.3">
      <c r="B120" s="4" t="s">
        <v>157</v>
      </c>
    </row>
    <row r="121" spans="2:2" x14ac:dyDescent="0.3">
      <c r="B121" s="4" t="s">
        <v>158</v>
      </c>
    </row>
    <row r="122" spans="2:2" x14ac:dyDescent="0.3">
      <c r="B122" s="4" t="s">
        <v>159</v>
      </c>
    </row>
    <row r="123" spans="2:2" x14ac:dyDescent="0.3">
      <c r="B123" s="4" t="s">
        <v>160</v>
      </c>
    </row>
    <row r="124" spans="2:2" x14ac:dyDescent="0.3">
      <c r="B124" s="4" t="s">
        <v>161</v>
      </c>
    </row>
    <row r="125" spans="2:2" x14ac:dyDescent="0.3">
      <c r="B125" s="4" t="s">
        <v>194</v>
      </c>
    </row>
    <row r="126" spans="2:2" x14ac:dyDescent="0.3">
      <c r="B126" s="4" t="s">
        <v>162</v>
      </c>
    </row>
    <row r="127" spans="2:2" x14ac:dyDescent="0.3">
      <c r="B127" s="4" t="s">
        <v>163</v>
      </c>
    </row>
    <row r="128" spans="2:2" x14ac:dyDescent="0.3">
      <c r="B128" s="4" t="s">
        <v>164</v>
      </c>
    </row>
    <row r="129" spans="2:2" x14ac:dyDescent="0.3">
      <c r="B129" s="4" t="s">
        <v>165</v>
      </c>
    </row>
    <row r="130" spans="2:2" x14ac:dyDescent="0.3">
      <c r="B130" s="4" t="s">
        <v>166</v>
      </c>
    </row>
    <row r="131" spans="2:2" x14ac:dyDescent="0.3">
      <c r="B131" s="4" t="s">
        <v>167</v>
      </c>
    </row>
    <row r="132" spans="2:2" x14ac:dyDescent="0.3">
      <c r="B132" s="4" t="s">
        <v>168</v>
      </c>
    </row>
    <row r="133" spans="2:2" x14ac:dyDescent="0.3">
      <c r="B133" s="4" t="s">
        <v>169</v>
      </c>
    </row>
    <row r="134" spans="2:2" x14ac:dyDescent="0.3">
      <c r="B134" s="4" t="s">
        <v>170</v>
      </c>
    </row>
    <row r="135" spans="2:2" x14ac:dyDescent="0.3">
      <c r="B135" s="4" t="s">
        <v>195</v>
      </c>
    </row>
    <row r="136" spans="2:2" x14ac:dyDescent="0.3">
      <c r="B136" s="4" t="s">
        <v>196</v>
      </c>
    </row>
    <row r="137" spans="2:2" x14ac:dyDescent="0.3">
      <c r="B137" s="4" t="s">
        <v>171</v>
      </c>
    </row>
    <row r="138" spans="2:2" x14ac:dyDescent="0.3">
      <c r="B138" s="4" t="s">
        <v>172</v>
      </c>
    </row>
    <row r="139" spans="2:2" x14ac:dyDescent="0.3">
      <c r="B139" s="4" t="s">
        <v>173</v>
      </c>
    </row>
    <row r="140" spans="2:2" x14ac:dyDescent="0.3">
      <c r="B140" s="4" t="s">
        <v>174</v>
      </c>
    </row>
    <row r="141" spans="2:2" x14ac:dyDescent="0.3">
      <c r="B141" s="4" t="s">
        <v>175</v>
      </c>
    </row>
    <row r="142" spans="2:2" x14ac:dyDescent="0.3">
      <c r="B142" s="4" t="s">
        <v>176</v>
      </c>
    </row>
    <row r="143" spans="2:2" x14ac:dyDescent="0.3">
      <c r="B143" s="4" t="s">
        <v>177</v>
      </c>
    </row>
    <row r="144" spans="2:2" x14ac:dyDescent="0.3">
      <c r="B144" s="4" t="s">
        <v>178</v>
      </c>
    </row>
    <row r="145" spans="2:2" x14ac:dyDescent="0.3">
      <c r="B145" s="4" t="s">
        <v>179</v>
      </c>
    </row>
    <row r="146" spans="2:2" x14ac:dyDescent="0.3">
      <c r="B146" s="4" t="s">
        <v>180</v>
      </c>
    </row>
    <row r="147" spans="2:2" x14ac:dyDescent="0.3">
      <c r="B147" s="4" t="s">
        <v>181</v>
      </c>
    </row>
    <row r="148" spans="2:2" x14ac:dyDescent="0.3">
      <c r="B148" s="4" t="s">
        <v>182</v>
      </c>
    </row>
    <row r="149" spans="2:2" x14ac:dyDescent="0.3">
      <c r="B149" s="4" t="s">
        <v>183</v>
      </c>
    </row>
    <row r="150" spans="2:2" x14ac:dyDescent="0.3">
      <c r="B150" s="4" t="s">
        <v>184</v>
      </c>
    </row>
    <row r="151" spans="2:2" x14ac:dyDescent="0.3">
      <c r="B151" s="4" t="s">
        <v>185</v>
      </c>
    </row>
    <row r="152" spans="2:2" x14ac:dyDescent="0.3">
      <c r="B152" s="4" t="s">
        <v>186</v>
      </c>
    </row>
    <row r="153" spans="2:2" x14ac:dyDescent="0.3">
      <c r="B153" s="4" t="s">
        <v>187</v>
      </c>
    </row>
    <row r="154" spans="2:2" x14ac:dyDescent="0.3">
      <c r="B154" s="4" t="s">
        <v>188</v>
      </c>
    </row>
    <row r="155" spans="2:2" x14ac:dyDescent="0.3">
      <c r="B155" s="4" t="s">
        <v>189</v>
      </c>
    </row>
    <row r="156" spans="2:2" x14ac:dyDescent="0.3">
      <c r="B156" s="4" t="s">
        <v>190</v>
      </c>
    </row>
    <row r="157" spans="2:2" x14ac:dyDescent="0.3">
      <c r="B157" s="4" t="s">
        <v>191</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29:AW29 E30:AW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26"/>
  <sheetViews>
    <sheetView workbookViewId="0">
      <selection activeCell="A22" sqref="A22"/>
    </sheetView>
  </sheetViews>
  <sheetFormatPr defaultRowHeight="15" x14ac:dyDescent="0.25"/>
  <cols>
    <col min="1" max="1" width="27" customWidth="1"/>
    <col min="2" max="2" width="8.5703125" customWidth="1"/>
    <col min="4" max="4" width="26.42578125" bestFit="1" customWidth="1"/>
  </cols>
  <sheetData>
    <row r="1" spans="1:49" ht="18.75" x14ac:dyDescent="0.3">
      <c r="A1" s="1" t="s">
        <v>252</v>
      </c>
    </row>
    <row r="2" spans="1:49" x14ac:dyDescent="0.25">
      <c r="A2" t="s">
        <v>76</v>
      </c>
    </row>
    <row r="3" spans="1:49" ht="15.75" thickBot="1" x14ac:dyDescent="0.3"/>
    <row r="4" spans="1:49" ht="17.25" x14ac:dyDescent="0.25">
      <c r="A4" s="211" t="s">
        <v>321</v>
      </c>
      <c r="B4" s="212"/>
      <c r="F4" s="147" t="s">
        <v>300</v>
      </c>
      <c r="G4" s="148">
        <v>0.6</v>
      </c>
      <c r="K4" s="143"/>
      <c r="L4" s="144" t="s">
        <v>302</v>
      </c>
    </row>
    <row r="5" spans="1:49" ht="15.75" thickBot="1" x14ac:dyDescent="0.3">
      <c r="A5" s="213"/>
      <c r="B5" s="214"/>
      <c r="F5" s="149" t="s">
        <v>299</v>
      </c>
      <c r="G5" s="150">
        <f>(L5*G4)+((1-L5)*G4^2)</f>
        <v>0.38400000000000001</v>
      </c>
      <c r="K5" s="145" t="s">
        <v>301</v>
      </c>
      <c r="L5" s="146">
        <v>0.1</v>
      </c>
    </row>
    <row r="6" spans="1:49" x14ac:dyDescent="0.25">
      <c r="A6" s="151" t="s">
        <v>296</v>
      </c>
      <c r="B6" s="152">
        <f>SUM(E10:AW10)</f>
        <v>47</v>
      </c>
      <c r="D6" s="141"/>
      <c r="G6" s="141"/>
      <c r="H6" s="141"/>
      <c r="I6" s="141"/>
      <c r="J6" s="141"/>
      <c r="K6" s="141"/>
    </row>
    <row r="7" spans="1:49" x14ac:dyDescent="0.25">
      <c r="A7" s="151" t="s">
        <v>315</v>
      </c>
      <c r="B7" s="160" t="s">
        <v>316</v>
      </c>
    </row>
    <row r="8" spans="1:49" x14ac:dyDescent="0.25">
      <c r="A8" s="151" t="s">
        <v>297</v>
      </c>
      <c r="B8" s="152">
        <v>1.8</v>
      </c>
      <c r="E8" s="157" t="s">
        <v>305</v>
      </c>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9"/>
    </row>
    <row r="9" spans="1:49" ht="15.75" x14ac:dyDescent="0.3">
      <c r="A9" s="151" t="s">
        <v>298</v>
      </c>
      <c r="B9" s="152">
        <v>13.3</v>
      </c>
      <c r="D9" s="154" t="s">
        <v>306</v>
      </c>
      <c r="E9" s="155">
        <v>2016</v>
      </c>
      <c r="F9" s="155">
        <v>2017</v>
      </c>
      <c r="G9" s="155">
        <v>2018</v>
      </c>
      <c r="H9" s="155">
        <v>2019</v>
      </c>
      <c r="I9" s="155">
        <v>2020</v>
      </c>
      <c r="J9" s="155">
        <v>2021</v>
      </c>
      <c r="K9" s="155">
        <v>2022</v>
      </c>
      <c r="L9" s="155">
        <v>2023</v>
      </c>
      <c r="M9" s="155">
        <v>2024</v>
      </c>
      <c r="N9" s="155">
        <v>2025</v>
      </c>
      <c r="O9" s="155">
        <v>2026</v>
      </c>
      <c r="P9" s="155">
        <v>2027</v>
      </c>
      <c r="Q9" s="155">
        <v>2028</v>
      </c>
      <c r="R9" s="155">
        <v>2029</v>
      </c>
      <c r="S9" s="155">
        <v>2030</v>
      </c>
      <c r="T9" s="155">
        <v>2031</v>
      </c>
      <c r="U9" s="155">
        <v>2032</v>
      </c>
      <c r="V9" s="155">
        <v>2033</v>
      </c>
      <c r="W9" s="155">
        <v>2034</v>
      </c>
      <c r="X9" s="155">
        <v>2035</v>
      </c>
      <c r="Y9" s="155">
        <v>2036</v>
      </c>
      <c r="Z9" s="155">
        <v>2037</v>
      </c>
      <c r="AA9" s="155">
        <v>2038</v>
      </c>
      <c r="AB9" s="155">
        <v>2039</v>
      </c>
      <c r="AC9" s="155">
        <v>2040</v>
      </c>
      <c r="AD9" s="155">
        <v>2041</v>
      </c>
      <c r="AE9" s="155">
        <v>2042</v>
      </c>
      <c r="AF9" s="155">
        <v>2043</v>
      </c>
      <c r="AG9" s="155">
        <v>2044</v>
      </c>
      <c r="AH9" s="155">
        <v>2045</v>
      </c>
      <c r="AI9" s="155">
        <v>2046</v>
      </c>
      <c r="AJ9" s="155">
        <v>2047</v>
      </c>
      <c r="AK9" s="155">
        <v>2048</v>
      </c>
      <c r="AL9" s="155">
        <v>2049</v>
      </c>
      <c r="AM9" s="155">
        <v>2050</v>
      </c>
      <c r="AN9" s="155">
        <v>2051</v>
      </c>
      <c r="AO9" s="155">
        <v>2052</v>
      </c>
      <c r="AP9" s="155">
        <v>2053</v>
      </c>
      <c r="AQ9" s="155">
        <v>2054</v>
      </c>
      <c r="AR9" s="155">
        <v>2055</v>
      </c>
      <c r="AS9" s="155">
        <v>2056</v>
      </c>
      <c r="AT9" s="155">
        <v>2057</v>
      </c>
      <c r="AU9" s="155">
        <v>2058</v>
      </c>
      <c r="AV9" s="155">
        <v>2059</v>
      </c>
      <c r="AW9" s="155">
        <v>2060</v>
      </c>
    </row>
    <row r="10" spans="1:49" x14ac:dyDescent="0.25">
      <c r="A10" s="151" t="s">
        <v>303</v>
      </c>
      <c r="B10" s="152">
        <f>(B8*8760/1000)</f>
        <v>15.768000000000001</v>
      </c>
      <c r="D10" s="154" t="s">
        <v>314</v>
      </c>
      <c r="E10" s="142">
        <v>47</v>
      </c>
      <c r="F10" s="142">
        <v>0</v>
      </c>
      <c r="G10" s="142">
        <v>0</v>
      </c>
      <c r="H10" s="142">
        <v>0</v>
      </c>
      <c r="I10" s="142">
        <v>0</v>
      </c>
      <c r="J10" s="142">
        <v>0</v>
      </c>
      <c r="K10" s="142">
        <v>0</v>
      </c>
      <c r="L10" s="142">
        <v>0</v>
      </c>
      <c r="M10" s="156">
        <v>0</v>
      </c>
      <c r="N10" s="156">
        <v>0</v>
      </c>
      <c r="O10" s="156">
        <v>0</v>
      </c>
      <c r="P10" s="156">
        <v>0</v>
      </c>
      <c r="Q10" s="156">
        <v>0</v>
      </c>
      <c r="R10" s="156">
        <v>0</v>
      </c>
      <c r="S10" s="156">
        <v>0</v>
      </c>
      <c r="T10" s="156">
        <v>0</v>
      </c>
      <c r="U10" s="156">
        <v>0</v>
      </c>
      <c r="V10" s="156">
        <v>0</v>
      </c>
      <c r="W10" s="156">
        <v>0</v>
      </c>
      <c r="X10" s="156">
        <v>0</v>
      </c>
      <c r="Y10" s="156">
        <v>0</v>
      </c>
      <c r="Z10" s="156">
        <v>0</v>
      </c>
      <c r="AA10" s="156">
        <v>0</v>
      </c>
      <c r="AB10" s="156">
        <v>0</v>
      </c>
      <c r="AC10" s="156">
        <v>0</v>
      </c>
      <c r="AD10" s="156">
        <v>0</v>
      </c>
      <c r="AE10" s="156">
        <v>0</v>
      </c>
      <c r="AF10" s="156">
        <v>0</v>
      </c>
      <c r="AG10" s="156">
        <v>0</v>
      </c>
      <c r="AH10" s="156">
        <v>0</v>
      </c>
      <c r="AI10" s="156">
        <v>0</v>
      </c>
      <c r="AJ10" s="156">
        <v>0</v>
      </c>
      <c r="AK10" s="156">
        <v>0</v>
      </c>
      <c r="AL10" s="156">
        <v>0</v>
      </c>
      <c r="AM10" s="156">
        <v>0</v>
      </c>
      <c r="AN10" s="156">
        <v>0</v>
      </c>
      <c r="AO10" s="156">
        <v>0</v>
      </c>
      <c r="AP10" s="156">
        <v>0</v>
      </c>
      <c r="AQ10" s="156">
        <v>0</v>
      </c>
      <c r="AR10" s="156">
        <v>0</v>
      </c>
      <c r="AS10" s="156">
        <v>0</v>
      </c>
      <c r="AT10" s="156">
        <v>0</v>
      </c>
      <c r="AU10" s="156">
        <v>0</v>
      </c>
      <c r="AV10" s="156">
        <v>0</v>
      </c>
      <c r="AW10" s="156">
        <v>0</v>
      </c>
    </row>
    <row r="11" spans="1:49" x14ac:dyDescent="0.25">
      <c r="A11" s="151" t="s">
        <v>304</v>
      </c>
      <c r="B11" s="152">
        <f>B9*G5*8760/1000</f>
        <v>44.739072000000007</v>
      </c>
      <c r="D11" s="154" t="s">
        <v>35</v>
      </c>
      <c r="E11" s="142">
        <f>B12*B6</f>
        <v>2843.8323840000003</v>
      </c>
      <c r="F11" s="142">
        <f>E11</f>
        <v>2843.8323840000003</v>
      </c>
      <c r="G11" s="142">
        <f t="shared" ref="G11:AW11" si="0">F11</f>
        <v>2843.8323840000003</v>
      </c>
      <c r="H11" s="142">
        <f t="shared" si="0"/>
        <v>2843.8323840000003</v>
      </c>
      <c r="I11" s="142">
        <f t="shared" si="0"/>
        <v>2843.8323840000003</v>
      </c>
      <c r="J11" s="142">
        <f t="shared" si="0"/>
        <v>2843.8323840000003</v>
      </c>
      <c r="K11" s="142">
        <f t="shared" si="0"/>
        <v>2843.8323840000003</v>
      </c>
      <c r="L11" s="142">
        <f t="shared" si="0"/>
        <v>2843.8323840000003</v>
      </c>
      <c r="M11" s="142">
        <f t="shared" si="0"/>
        <v>2843.8323840000003</v>
      </c>
      <c r="N11" s="142">
        <f t="shared" si="0"/>
        <v>2843.8323840000003</v>
      </c>
      <c r="O11" s="142">
        <f t="shared" si="0"/>
        <v>2843.8323840000003</v>
      </c>
      <c r="P11" s="142">
        <f t="shared" si="0"/>
        <v>2843.8323840000003</v>
      </c>
      <c r="Q11" s="142">
        <f t="shared" si="0"/>
        <v>2843.8323840000003</v>
      </c>
      <c r="R11" s="142">
        <f t="shared" si="0"/>
        <v>2843.8323840000003</v>
      </c>
      <c r="S11" s="142">
        <f t="shared" si="0"/>
        <v>2843.8323840000003</v>
      </c>
      <c r="T11" s="142">
        <f t="shared" si="0"/>
        <v>2843.8323840000003</v>
      </c>
      <c r="U11" s="142">
        <f t="shared" si="0"/>
        <v>2843.8323840000003</v>
      </c>
      <c r="V11" s="142">
        <f t="shared" si="0"/>
        <v>2843.8323840000003</v>
      </c>
      <c r="W11" s="142">
        <f t="shared" si="0"/>
        <v>2843.8323840000003</v>
      </c>
      <c r="X11" s="142">
        <f t="shared" si="0"/>
        <v>2843.8323840000003</v>
      </c>
      <c r="Y11" s="142">
        <f t="shared" si="0"/>
        <v>2843.8323840000003</v>
      </c>
      <c r="Z11" s="142">
        <f t="shared" si="0"/>
        <v>2843.8323840000003</v>
      </c>
      <c r="AA11" s="142">
        <f t="shared" si="0"/>
        <v>2843.8323840000003</v>
      </c>
      <c r="AB11" s="142">
        <f t="shared" si="0"/>
        <v>2843.8323840000003</v>
      </c>
      <c r="AC11" s="142">
        <f t="shared" si="0"/>
        <v>2843.8323840000003</v>
      </c>
      <c r="AD11" s="142">
        <f t="shared" si="0"/>
        <v>2843.8323840000003</v>
      </c>
      <c r="AE11" s="142">
        <f t="shared" si="0"/>
        <v>2843.8323840000003</v>
      </c>
      <c r="AF11" s="142">
        <f t="shared" si="0"/>
        <v>2843.8323840000003</v>
      </c>
      <c r="AG11" s="142">
        <f t="shared" si="0"/>
        <v>2843.8323840000003</v>
      </c>
      <c r="AH11" s="142">
        <f t="shared" si="0"/>
        <v>2843.8323840000003</v>
      </c>
      <c r="AI11" s="142">
        <f t="shared" si="0"/>
        <v>2843.8323840000003</v>
      </c>
      <c r="AJ11" s="142">
        <f t="shared" si="0"/>
        <v>2843.8323840000003</v>
      </c>
      <c r="AK11" s="142">
        <f t="shared" si="0"/>
        <v>2843.8323840000003</v>
      </c>
      <c r="AL11" s="142">
        <f t="shared" si="0"/>
        <v>2843.8323840000003</v>
      </c>
      <c r="AM11" s="142">
        <f t="shared" si="0"/>
        <v>2843.8323840000003</v>
      </c>
      <c r="AN11" s="142">
        <f t="shared" si="0"/>
        <v>2843.8323840000003</v>
      </c>
      <c r="AO11" s="142">
        <f t="shared" si="0"/>
        <v>2843.8323840000003</v>
      </c>
      <c r="AP11" s="142">
        <f t="shared" si="0"/>
        <v>2843.8323840000003</v>
      </c>
      <c r="AQ11" s="142">
        <f t="shared" si="0"/>
        <v>2843.8323840000003</v>
      </c>
      <c r="AR11" s="142">
        <f t="shared" si="0"/>
        <v>2843.8323840000003</v>
      </c>
      <c r="AS11" s="142">
        <f t="shared" si="0"/>
        <v>2843.8323840000003</v>
      </c>
      <c r="AT11" s="142">
        <f t="shared" si="0"/>
        <v>2843.8323840000003</v>
      </c>
      <c r="AU11" s="142">
        <f t="shared" si="0"/>
        <v>2843.8323840000003</v>
      </c>
      <c r="AV11" s="142">
        <f t="shared" si="0"/>
        <v>2843.8323840000003</v>
      </c>
      <c r="AW11" s="142">
        <f t="shared" si="0"/>
        <v>2843.8323840000003</v>
      </c>
    </row>
    <row r="12" spans="1:49" ht="15.75" thickBot="1" x14ac:dyDescent="0.3">
      <c r="A12" s="153" t="s">
        <v>322</v>
      </c>
      <c r="B12" s="150">
        <f>SUM(B10:B11)</f>
        <v>60.507072000000008</v>
      </c>
      <c r="D12" s="154" t="s">
        <v>310</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row>
    <row r="15" spans="1:49" x14ac:dyDescent="0.25">
      <c r="A15" s="141"/>
    </row>
    <row r="16" spans="1:49" x14ac:dyDescent="0.25">
      <c r="A16" s="141" t="s">
        <v>338</v>
      </c>
    </row>
    <row r="17" spans="1:11" x14ac:dyDescent="0.25">
      <c r="A17" s="141" t="s">
        <v>339</v>
      </c>
    </row>
    <row r="18" spans="1:11" x14ac:dyDescent="0.25">
      <c r="A18" s="174" t="s">
        <v>343</v>
      </c>
    </row>
    <row r="23" spans="1:11" x14ac:dyDescent="0.25">
      <c r="E23" s="141"/>
      <c r="F23" s="141"/>
      <c r="G23" s="141"/>
      <c r="H23" s="141"/>
      <c r="I23" s="141"/>
      <c r="J23" s="141"/>
      <c r="K23" s="141"/>
    </row>
    <row r="25" spans="1:11" x14ac:dyDescent="0.25">
      <c r="A25" s="139"/>
      <c r="B25" s="141"/>
      <c r="F25" s="141"/>
      <c r="G25" s="141"/>
      <c r="H25" s="141"/>
      <c r="I25" s="141"/>
      <c r="J25" s="141"/>
      <c r="K25" s="141"/>
    </row>
    <row r="26" spans="1:11" x14ac:dyDescent="0.25">
      <c r="A26" s="139"/>
      <c r="B26" s="141"/>
    </row>
  </sheetData>
  <sheetProtection password="CD26" sheet="1" objects="1" scenarios="1" selectLockedCells="1" selectUnlockedCells="1"/>
  <mergeCells count="1">
    <mergeCell ref="A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4"/>
  <sheetViews>
    <sheetView zoomScale="80" zoomScaleNormal="80" workbookViewId="0">
      <selection activeCell="C9" sqref="C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135"/>
      <c r="B1" s="138" t="s">
        <v>293</v>
      </c>
      <c r="C1" s="138" t="s">
        <v>313</v>
      </c>
      <c r="D1" s="138"/>
      <c r="E1" s="138"/>
      <c r="F1" s="138"/>
      <c r="G1" s="138"/>
      <c r="H1" s="138"/>
      <c r="I1" s="138"/>
      <c r="J1" s="138"/>
      <c r="K1" s="138"/>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5" t="s">
        <v>82</v>
      </c>
      <c r="C3" s="46"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7">
        <v>16</v>
      </c>
      <c r="C4" s="44">
        <f>INDEX($E$81:$BD$81,1,$C$9+$B4-1)</f>
        <v>-5.8581787268748103E-2</v>
      </c>
      <c r="D4" s="9"/>
      <c r="E4" s="9"/>
      <c r="F4" s="86"/>
      <c r="G4" s="9"/>
      <c r="I4" s="40"/>
      <c r="U4" s="17"/>
      <c r="AQ4" s="22"/>
      <c r="AR4" s="22"/>
      <c r="AS4" s="22"/>
      <c r="AT4" s="22"/>
      <c r="AU4" s="22"/>
      <c r="AV4" s="22"/>
      <c r="AW4" s="22"/>
      <c r="AX4" s="22"/>
      <c r="AY4" s="22"/>
      <c r="AZ4" s="22"/>
      <c r="BA4" s="22"/>
      <c r="BB4" s="22"/>
      <c r="BC4" s="22"/>
      <c r="BD4" s="22"/>
    </row>
    <row r="5" spans="1:56" x14ac:dyDescent="0.3">
      <c r="B5" s="47">
        <v>24</v>
      </c>
      <c r="C5" s="44">
        <f>INDEX($E$81:$BD$81,1,$C$9+$B5-1)</f>
        <v>0.10304422121914869</v>
      </c>
      <c r="D5" s="18"/>
      <c r="E5" s="62"/>
      <c r="F5" s="9"/>
      <c r="G5" s="9"/>
      <c r="AQ5" s="22"/>
      <c r="AR5" s="22"/>
      <c r="AS5" s="22"/>
      <c r="AT5" s="22"/>
      <c r="AU5" s="22"/>
      <c r="AV5" s="22"/>
      <c r="AW5" s="22"/>
      <c r="AX5" s="22"/>
      <c r="AY5" s="22"/>
      <c r="AZ5" s="22"/>
      <c r="BA5" s="22"/>
      <c r="BB5" s="22"/>
      <c r="BC5" s="22"/>
      <c r="BD5" s="22"/>
    </row>
    <row r="6" spans="1:56" x14ac:dyDescent="0.3">
      <c r="B6" s="47">
        <v>32</v>
      </c>
      <c r="C6" s="44">
        <f>INDEX($E$81:$BD$81,1,$C$9+$B6-1)</f>
        <v>0.21997921966915174</v>
      </c>
      <c r="D6" s="9"/>
      <c r="E6" s="9"/>
      <c r="F6" s="9"/>
      <c r="G6" s="9"/>
      <c r="AQ6" s="22"/>
      <c r="AR6" s="22"/>
      <c r="AS6" s="22"/>
      <c r="AT6" s="22"/>
      <c r="AU6" s="22"/>
      <c r="AV6" s="22"/>
      <c r="AW6" s="22"/>
      <c r="AX6" s="22"/>
      <c r="AY6" s="22"/>
      <c r="AZ6" s="22"/>
      <c r="BA6" s="22"/>
      <c r="BB6" s="22"/>
      <c r="BC6" s="22"/>
      <c r="BD6" s="22"/>
    </row>
    <row r="7" spans="1:56" x14ac:dyDescent="0.3">
      <c r="B7" s="47">
        <v>45</v>
      </c>
      <c r="C7" s="44">
        <f>INDEX($E$81:$BD$81,1,$C$9+$B7-1)</f>
        <v>0.33623609126164761</v>
      </c>
      <c r="D7" s="9"/>
      <c r="E7" s="9"/>
      <c r="F7" s="9"/>
      <c r="G7" s="9"/>
      <c r="AQ7" s="22"/>
      <c r="AR7" s="22"/>
      <c r="AS7" s="22"/>
      <c r="AT7" s="22"/>
      <c r="AU7" s="22"/>
      <c r="AV7" s="22"/>
      <c r="AW7" s="22"/>
      <c r="AX7" s="22"/>
      <c r="AY7" s="22"/>
      <c r="AZ7" s="22"/>
      <c r="BA7" s="22"/>
      <c r="BB7" s="22"/>
      <c r="BC7" s="22"/>
      <c r="BD7" s="22"/>
    </row>
    <row r="8" spans="1:56" x14ac:dyDescent="0.3">
      <c r="B8" s="48"/>
      <c r="C8" s="44"/>
      <c r="D8" s="9"/>
      <c r="E8" s="9"/>
      <c r="F8" s="9"/>
      <c r="G8" s="9"/>
      <c r="AQ8" s="22"/>
      <c r="AR8" s="22"/>
      <c r="AS8" s="22"/>
      <c r="AT8" s="22"/>
      <c r="AU8" s="22"/>
      <c r="AV8" s="22"/>
      <c r="AW8" s="22"/>
      <c r="AX8" s="22"/>
      <c r="AY8" s="22"/>
      <c r="AZ8" s="22"/>
      <c r="BA8" s="22"/>
      <c r="BB8" s="22"/>
      <c r="BC8" s="22"/>
      <c r="BD8" s="22"/>
    </row>
    <row r="9" spans="1:56" ht="15.75" thickBot="1" x14ac:dyDescent="0.35">
      <c r="B9" s="108" t="s">
        <v>80</v>
      </c>
      <c r="C9" s="132">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08" t="s">
        <v>11</v>
      </c>
      <c r="B13" s="60" t="s">
        <v>156</v>
      </c>
      <c r="C13" s="59"/>
      <c r="D13" s="60" t="s">
        <v>39</v>
      </c>
      <c r="E13" s="61">
        <f>-1*'Workings 1'!E13</f>
        <v>-0.80954832520106434</v>
      </c>
      <c r="F13" s="61">
        <f>-1*'Workings 1'!F13</f>
        <v>0</v>
      </c>
      <c r="G13" s="61">
        <f>-1*'Workings 1'!G13</f>
        <v>0</v>
      </c>
      <c r="H13" s="61">
        <f>-1*'Workings 1'!H13</f>
        <v>0</v>
      </c>
      <c r="I13" s="61">
        <f>-1*'Workings 1'!I13</f>
        <v>0</v>
      </c>
      <c r="J13" s="61">
        <f>-1*'Workings 1'!J13</f>
        <v>0</v>
      </c>
      <c r="K13" s="61">
        <f>-1*'Workings 1'!K13</f>
        <v>0</v>
      </c>
      <c r="L13" s="61">
        <f>-1*'Workings 1'!L13</f>
        <v>0</v>
      </c>
      <c r="M13" s="61">
        <f>-1*'Workings 1'!M13</f>
        <v>0</v>
      </c>
      <c r="N13" s="61">
        <f>-1*'Workings 1'!N13</f>
        <v>0</v>
      </c>
      <c r="O13" s="61">
        <f>-1*'Workings 1'!O13</f>
        <v>0</v>
      </c>
      <c r="P13" s="61">
        <f>-1*'Workings 1'!P13</f>
        <v>0</v>
      </c>
      <c r="Q13" s="61">
        <f>-1*'Workings 1'!Q13</f>
        <v>0</v>
      </c>
      <c r="R13" s="61">
        <f>-1*'Workings 1'!R13</f>
        <v>0</v>
      </c>
      <c r="S13" s="61">
        <f>-1*'Workings 1'!S13</f>
        <v>0</v>
      </c>
      <c r="T13" s="61">
        <f>-1*'Workings 1'!T13</f>
        <v>0</v>
      </c>
      <c r="U13" s="61">
        <f>-1*'Workings 1'!U13</f>
        <v>0</v>
      </c>
      <c r="V13" s="61">
        <f>-1*'Workings 1'!V13</f>
        <v>0</v>
      </c>
      <c r="W13" s="61">
        <f>-1*'Workings 1'!W13</f>
        <v>0</v>
      </c>
      <c r="X13" s="61">
        <f>-1*'Workings 1'!X13</f>
        <v>0</v>
      </c>
      <c r="Y13" s="61">
        <f>-1*'Workings 1'!Y13</f>
        <v>0</v>
      </c>
      <c r="Z13" s="61">
        <f>-1*'Workings 1'!Z13</f>
        <v>0</v>
      </c>
      <c r="AA13" s="61">
        <f>-1*'Workings 1'!AA13</f>
        <v>0</v>
      </c>
      <c r="AB13" s="61">
        <f>-1*'Workings 1'!AB13</f>
        <v>0</v>
      </c>
      <c r="AC13" s="61">
        <f>-1*'Workings 1'!AC13</f>
        <v>0</v>
      </c>
      <c r="AD13" s="61">
        <f>-1*'Workings 1'!AD13</f>
        <v>0</v>
      </c>
      <c r="AE13" s="61">
        <f>-1*'Workings 1'!AE13</f>
        <v>0</v>
      </c>
      <c r="AF13" s="61">
        <f>-1*'Workings 1'!AF13</f>
        <v>0</v>
      </c>
      <c r="AG13" s="61">
        <f>-1*'Workings 1'!AG13</f>
        <v>0</v>
      </c>
      <c r="AH13" s="61">
        <f>-1*'Workings 1'!AH13</f>
        <v>0</v>
      </c>
      <c r="AI13" s="61">
        <f>-1*'Workings 1'!AI13</f>
        <v>0</v>
      </c>
      <c r="AJ13" s="61">
        <f>-1*'Workings 1'!AJ13</f>
        <v>0</v>
      </c>
      <c r="AK13" s="61">
        <f>-1*'Workings 1'!AK13</f>
        <v>0</v>
      </c>
      <c r="AL13" s="61">
        <f>-1*'Workings 1'!AL13</f>
        <v>0</v>
      </c>
      <c r="AM13" s="61">
        <f>-1*'Workings 1'!AM13</f>
        <v>0</v>
      </c>
      <c r="AN13" s="61">
        <f>-1*'Workings 1'!AN13</f>
        <v>0</v>
      </c>
      <c r="AO13" s="61">
        <f>-1*'Workings 1'!AO13</f>
        <v>0</v>
      </c>
      <c r="AP13" s="61">
        <f>-1*'Workings 1'!AP13</f>
        <v>0</v>
      </c>
      <c r="AQ13" s="61">
        <f>-1*'Workings 1'!AQ13</f>
        <v>0</v>
      </c>
      <c r="AR13" s="61">
        <f>-1*'Workings 1'!AR13</f>
        <v>0</v>
      </c>
      <c r="AS13" s="61">
        <f>-1*'Workings 1'!AS13</f>
        <v>0</v>
      </c>
      <c r="AT13" s="61">
        <f>-1*'Workings 1'!AT13</f>
        <v>0</v>
      </c>
      <c r="AU13" s="61">
        <f>-1*'Workings 1'!AU13</f>
        <v>0</v>
      </c>
      <c r="AV13" s="61">
        <f>-1*'Workings 1'!AV13</f>
        <v>0</v>
      </c>
      <c r="AW13" s="61">
        <f>-1*'Workings 1'!AW13</f>
        <v>0</v>
      </c>
      <c r="AX13" s="60"/>
      <c r="AY13" s="60"/>
      <c r="AZ13" s="60"/>
      <c r="BA13" s="60"/>
      <c r="BB13" s="60"/>
      <c r="BC13" s="60"/>
      <c r="BD13" s="60"/>
    </row>
    <row r="14" spans="1:56" x14ac:dyDescent="0.3">
      <c r="A14" s="209"/>
      <c r="B14" s="60" t="s">
        <v>193</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x14ac:dyDescent="0.3">
      <c r="A15" s="209"/>
      <c r="B15" s="60" t="s">
        <v>193</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x14ac:dyDescent="0.3">
      <c r="A16" s="209"/>
      <c r="B16" s="60" t="s">
        <v>193</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x14ac:dyDescent="0.3">
      <c r="A17" s="209"/>
      <c r="B17" s="60" t="s">
        <v>193</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x14ac:dyDescent="0.35">
      <c r="A18" s="210"/>
      <c r="B18" s="119" t="s">
        <v>192</v>
      </c>
      <c r="C18" s="125"/>
      <c r="D18" s="120" t="s">
        <v>39</v>
      </c>
      <c r="E18" s="58">
        <f>SUM(E13:E17)</f>
        <v>-0.80954832520106434</v>
      </c>
      <c r="F18" s="58">
        <f t="shared" ref="F18:AW18" si="0">SUM(F13:F17)</f>
        <v>0</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x14ac:dyDescent="0.3">
      <c r="A19" s="215" t="s">
        <v>251</v>
      </c>
      <c r="B19" s="60" t="s">
        <v>171</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215"/>
      <c r="B20" s="60" t="s">
        <v>156</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215"/>
      <c r="B21" s="60" t="s">
        <v>193</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215"/>
      <c r="B22" s="60" t="s">
        <v>193</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215"/>
      <c r="B23" s="60" t="s">
        <v>193</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215"/>
      <c r="B24" s="60" t="s">
        <v>193</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216"/>
      <c r="B25" s="60" t="s">
        <v>267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09"/>
      <c r="B26" s="56" t="s">
        <v>92</v>
      </c>
      <c r="C26" s="57" t="s">
        <v>90</v>
      </c>
      <c r="D26" s="56" t="s">
        <v>39</v>
      </c>
      <c r="E26" s="58">
        <f>E18+E25</f>
        <v>-0.80954832520106434</v>
      </c>
      <c r="F26" s="58">
        <f t="shared" ref="F26:BD26" si="2">F18+F25</f>
        <v>0</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x14ac:dyDescent="0.3">
      <c r="A27" s="110"/>
      <c r="B27" s="9" t="s">
        <v>13</v>
      </c>
      <c r="C27" s="8" t="s">
        <v>40</v>
      </c>
      <c r="D27" s="9" t="s">
        <v>41</v>
      </c>
      <c r="E27" s="10">
        <v>0.68</v>
      </c>
      <c r="F27" s="10">
        <v>0.68</v>
      </c>
      <c r="G27" s="10">
        <v>0.68</v>
      </c>
      <c r="H27" s="10">
        <v>0.68</v>
      </c>
      <c r="I27" s="10">
        <v>0.68</v>
      </c>
      <c r="J27" s="10">
        <v>0.68</v>
      </c>
      <c r="K27" s="10">
        <v>0.68</v>
      </c>
      <c r="L27" s="10">
        <v>0.68</v>
      </c>
      <c r="M27" s="10">
        <v>0.68</v>
      </c>
      <c r="N27" s="10">
        <v>0.68</v>
      </c>
      <c r="O27" s="10">
        <v>0.68</v>
      </c>
      <c r="P27" s="10">
        <v>0.68</v>
      </c>
      <c r="Q27" s="10">
        <v>0.68</v>
      </c>
      <c r="R27" s="10">
        <v>0.68</v>
      </c>
      <c r="S27" s="10">
        <v>0.68</v>
      </c>
      <c r="T27" s="10">
        <v>0.68</v>
      </c>
      <c r="U27" s="10">
        <v>0.68</v>
      </c>
      <c r="V27" s="10">
        <v>0.68</v>
      </c>
      <c r="W27" s="10">
        <v>0.68</v>
      </c>
      <c r="X27" s="10">
        <v>0.68</v>
      </c>
      <c r="Y27" s="10">
        <v>0.68</v>
      </c>
      <c r="Z27" s="10">
        <v>0.68</v>
      </c>
      <c r="AA27" s="10">
        <v>0.68</v>
      </c>
      <c r="AB27" s="10">
        <v>0.68</v>
      </c>
      <c r="AC27" s="10">
        <v>0.68</v>
      </c>
      <c r="AD27" s="10">
        <v>0.68</v>
      </c>
      <c r="AE27" s="10">
        <v>0.68</v>
      </c>
      <c r="AF27" s="10">
        <v>0.68</v>
      </c>
      <c r="AG27" s="10">
        <v>0.68</v>
      </c>
      <c r="AH27" s="10">
        <v>0.68</v>
      </c>
      <c r="AI27" s="10">
        <v>0.68</v>
      </c>
      <c r="AJ27" s="10">
        <v>0.68</v>
      </c>
      <c r="AK27" s="10">
        <v>0.68</v>
      </c>
      <c r="AL27" s="10">
        <v>0.68</v>
      </c>
      <c r="AM27" s="10">
        <v>0.68</v>
      </c>
      <c r="AN27" s="10">
        <v>0.68</v>
      </c>
      <c r="AO27" s="10">
        <v>0.68</v>
      </c>
      <c r="AP27" s="10">
        <v>0.68</v>
      </c>
      <c r="AQ27" s="10">
        <v>0.68</v>
      </c>
      <c r="AR27" s="10">
        <v>0.68</v>
      </c>
      <c r="AS27" s="10">
        <v>0.68</v>
      </c>
      <c r="AT27" s="10">
        <v>0.68</v>
      </c>
      <c r="AU27" s="10">
        <v>0.68</v>
      </c>
      <c r="AV27" s="10">
        <v>0.68</v>
      </c>
      <c r="AW27" s="10">
        <v>0.68</v>
      </c>
      <c r="AX27" s="11"/>
      <c r="AY27" s="11"/>
      <c r="AZ27" s="11"/>
      <c r="BA27" s="11"/>
      <c r="BB27" s="11"/>
      <c r="BC27" s="11"/>
      <c r="BD27" s="11"/>
    </row>
    <row r="28" spans="1:56" x14ac:dyDescent="0.3">
      <c r="A28" s="110"/>
      <c r="B28" s="9" t="s">
        <v>12</v>
      </c>
      <c r="C28" s="9" t="s">
        <v>42</v>
      </c>
      <c r="D28" s="9" t="s">
        <v>39</v>
      </c>
      <c r="E28" s="34">
        <f>E26*E27</f>
        <v>-0.5504928611367238</v>
      </c>
      <c r="F28" s="34">
        <f t="shared" ref="F28:AW28" si="3">F26*F27</f>
        <v>0</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0"/>
      <c r="B29" s="9" t="s">
        <v>89</v>
      </c>
      <c r="C29" s="11" t="s">
        <v>43</v>
      </c>
      <c r="D29" s="9" t="s">
        <v>39</v>
      </c>
      <c r="E29" s="34">
        <f>E26-E28</f>
        <v>-0.25905546406434055</v>
      </c>
      <c r="F29" s="34">
        <f t="shared" ref="F29:AW29" si="4">F26-F28</f>
        <v>0</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x14ac:dyDescent="0.35">
      <c r="A30" s="110"/>
      <c r="B30" s="9" t="s">
        <v>1</v>
      </c>
      <c r="C30" s="11" t="s">
        <v>51</v>
      </c>
      <c r="D30" s="9" t="s">
        <v>39</v>
      </c>
      <c r="F30" s="34">
        <f>$E$28/'Fixed data'!$C$7</f>
        <v>-1.2233174691927196E-2</v>
      </c>
      <c r="G30" s="34">
        <f>$E$28/'Fixed data'!$C$7</f>
        <v>-1.2233174691927196E-2</v>
      </c>
      <c r="H30" s="34">
        <f>$E$28/'Fixed data'!$C$7</f>
        <v>-1.2233174691927196E-2</v>
      </c>
      <c r="I30" s="34">
        <f>$E$28/'Fixed data'!$C$7</f>
        <v>-1.2233174691927196E-2</v>
      </c>
      <c r="J30" s="34">
        <f>$E$28/'Fixed data'!$C$7</f>
        <v>-1.2233174691927196E-2</v>
      </c>
      <c r="K30" s="34">
        <f>$E$28/'Fixed data'!$C$7</f>
        <v>-1.2233174691927196E-2</v>
      </c>
      <c r="L30" s="34">
        <f>$E$28/'Fixed data'!$C$7</f>
        <v>-1.2233174691927196E-2</v>
      </c>
      <c r="M30" s="34">
        <f>$E$28/'Fixed data'!$C$7</f>
        <v>-1.2233174691927196E-2</v>
      </c>
      <c r="N30" s="34">
        <f>$E$28/'Fixed data'!$C$7</f>
        <v>-1.2233174691927196E-2</v>
      </c>
      <c r="O30" s="34">
        <f>$E$28/'Fixed data'!$C$7</f>
        <v>-1.2233174691927196E-2</v>
      </c>
      <c r="P30" s="34">
        <f>$E$28/'Fixed data'!$C$7</f>
        <v>-1.2233174691927196E-2</v>
      </c>
      <c r="Q30" s="34">
        <f>$E$28/'Fixed data'!$C$7</f>
        <v>-1.2233174691927196E-2</v>
      </c>
      <c r="R30" s="34">
        <f>$E$28/'Fixed data'!$C$7</f>
        <v>-1.2233174691927196E-2</v>
      </c>
      <c r="S30" s="34">
        <f>$E$28/'Fixed data'!$C$7</f>
        <v>-1.2233174691927196E-2</v>
      </c>
      <c r="T30" s="34">
        <f>$E$28/'Fixed data'!$C$7</f>
        <v>-1.2233174691927196E-2</v>
      </c>
      <c r="U30" s="34">
        <f>$E$28/'Fixed data'!$C$7</f>
        <v>-1.2233174691927196E-2</v>
      </c>
      <c r="V30" s="34">
        <f>$E$28/'Fixed data'!$C$7</f>
        <v>-1.2233174691927196E-2</v>
      </c>
      <c r="W30" s="34">
        <f>$E$28/'Fixed data'!$C$7</f>
        <v>-1.2233174691927196E-2</v>
      </c>
      <c r="X30" s="34">
        <f>$E$28/'Fixed data'!$C$7</f>
        <v>-1.2233174691927196E-2</v>
      </c>
      <c r="Y30" s="34">
        <f>$E$28/'Fixed data'!$C$7</f>
        <v>-1.2233174691927196E-2</v>
      </c>
      <c r="Z30" s="34">
        <f>$E$28/'Fixed data'!$C$7</f>
        <v>-1.2233174691927196E-2</v>
      </c>
      <c r="AA30" s="34">
        <f>$E$28/'Fixed data'!$C$7</f>
        <v>-1.2233174691927196E-2</v>
      </c>
      <c r="AB30" s="34">
        <f>$E$28/'Fixed data'!$C$7</f>
        <v>-1.2233174691927196E-2</v>
      </c>
      <c r="AC30" s="34">
        <f>$E$28/'Fixed data'!$C$7</f>
        <v>-1.2233174691927196E-2</v>
      </c>
      <c r="AD30" s="34">
        <f>$E$28/'Fixed data'!$C$7</f>
        <v>-1.2233174691927196E-2</v>
      </c>
      <c r="AE30" s="34">
        <f>$E$28/'Fixed data'!$C$7</f>
        <v>-1.2233174691927196E-2</v>
      </c>
      <c r="AF30" s="34">
        <f>$E$28/'Fixed data'!$C$7</f>
        <v>-1.2233174691927196E-2</v>
      </c>
      <c r="AG30" s="34">
        <f>$E$28/'Fixed data'!$C$7</f>
        <v>-1.2233174691927196E-2</v>
      </c>
      <c r="AH30" s="34">
        <f>$E$28/'Fixed data'!$C$7</f>
        <v>-1.2233174691927196E-2</v>
      </c>
      <c r="AI30" s="34">
        <f>$E$28/'Fixed data'!$C$7</f>
        <v>-1.2233174691927196E-2</v>
      </c>
      <c r="AJ30" s="34">
        <f>$E$28/'Fixed data'!$C$7</f>
        <v>-1.2233174691927196E-2</v>
      </c>
      <c r="AK30" s="34">
        <f>$E$28/'Fixed data'!$C$7</f>
        <v>-1.2233174691927196E-2</v>
      </c>
      <c r="AL30" s="34">
        <f>$E$28/'Fixed data'!$C$7</f>
        <v>-1.2233174691927196E-2</v>
      </c>
      <c r="AM30" s="34">
        <f>$E$28/'Fixed data'!$C$7</f>
        <v>-1.2233174691927196E-2</v>
      </c>
      <c r="AN30" s="34">
        <f>$E$28/'Fixed data'!$C$7</f>
        <v>-1.2233174691927196E-2</v>
      </c>
      <c r="AO30" s="34">
        <f>$E$28/'Fixed data'!$C$7</f>
        <v>-1.2233174691927196E-2</v>
      </c>
      <c r="AP30" s="34">
        <f>$E$28/'Fixed data'!$C$7</f>
        <v>-1.2233174691927196E-2</v>
      </c>
      <c r="AQ30" s="34">
        <f>$E$28/'Fixed data'!$C$7</f>
        <v>-1.2233174691927196E-2</v>
      </c>
      <c r="AR30" s="34">
        <f>$E$28/'Fixed data'!$C$7</f>
        <v>-1.2233174691927196E-2</v>
      </c>
      <c r="AS30" s="34">
        <f>$E$28/'Fixed data'!$C$7</f>
        <v>-1.2233174691927196E-2</v>
      </c>
      <c r="AT30" s="34">
        <f>$E$28/'Fixed data'!$C$7</f>
        <v>-1.2233174691927196E-2</v>
      </c>
      <c r="AU30" s="34">
        <f>$E$28/'Fixed data'!$C$7</f>
        <v>-1.2233174691927196E-2</v>
      </c>
      <c r="AV30" s="34">
        <f>$E$28/'Fixed data'!$C$7</f>
        <v>-1.2233174691927196E-2</v>
      </c>
      <c r="AW30" s="34">
        <f>$E$28/'Fixed data'!$C$7</f>
        <v>-1.2233174691927196E-2</v>
      </c>
      <c r="AX30" s="34">
        <f>$E$28/'Fixed data'!$C$7</f>
        <v>-1.2233174691927196E-2</v>
      </c>
      <c r="AY30" s="34"/>
      <c r="AZ30" s="34"/>
      <c r="BA30" s="34"/>
      <c r="BB30" s="34"/>
      <c r="BC30" s="34"/>
      <c r="BD30" s="34"/>
    </row>
    <row r="31" spans="1:56" ht="16.5" x14ac:dyDescent="0.35">
      <c r="A31" s="110"/>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x14ac:dyDescent="0.35">
      <c r="A32" s="110"/>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x14ac:dyDescent="0.35">
      <c r="A33" s="110"/>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x14ac:dyDescent="0.35">
      <c r="A34" s="110"/>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x14ac:dyDescent="0.35">
      <c r="A35" s="110"/>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x14ac:dyDescent="0.35">
      <c r="A36" s="110"/>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x14ac:dyDescent="0.35">
      <c r="A37" s="110"/>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x14ac:dyDescent="0.35">
      <c r="A38" s="110"/>
      <c r="B38" s="9" t="s">
        <v>106</v>
      </c>
      <c r="C38" s="11" t="s">
        <v>128</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0"/>
      <c r="B39" s="9" t="s">
        <v>107</v>
      </c>
      <c r="C39" s="11" t="s">
        <v>129</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0"/>
      <c r="B40" s="9" t="s">
        <v>108</v>
      </c>
      <c r="C40" s="11" t="s">
        <v>130</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0"/>
      <c r="B41" s="9" t="s">
        <v>109</v>
      </c>
      <c r="C41" s="11" t="s">
        <v>131</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0"/>
      <c r="B42" s="9" t="s">
        <v>110</v>
      </c>
      <c r="C42" s="11" t="s">
        <v>132</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0"/>
      <c r="B43" s="9" t="s">
        <v>111</v>
      </c>
      <c r="C43" s="11" t="s">
        <v>133</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0"/>
      <c r="B44" s="9" t="s">
        <v>112</v>
      </c>
      <c r="C44" s="11" t="s">
        <v>134</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0"/>
      <c r="B45" s="9" t="s">
        <v>113</v>
      </c>
      <c r="C45" s="11" t="s">
        <v>135</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0"/>
      <c r="B46" s="9" t="s">
        <v>114</v>
      </c>
      <c r="C46" s="11" t="s">
        <v>136</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0"/>
      <c r="B47" s="9" t="s">
        <v>115</v>
      </c>
      <c r="C47" s="11" t="s">
        <v>137</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0"/>
      <c r="B48" s="9" t="s">
        <v>116</v>
      </c>
      <c r="C48" s="11" t="s">
        <v>138</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collapsed="1" x14ac:dyDescent="0.35">
      <c r="A49" s="110"/>
      <c r="B49" s="9" t="s">
        <v>117</v>
      </c>
      <c r="C49" s="11" t="s">
        <v>139</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x14ac:dyDescent="0.35">
      <c r="A50" s="110"/>
      <c r="B50" s="9" t="s">
        <v>118</v>
      </c>
      <c r="C50" s="11" t="s">
        <v>140</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x14ac:dyDescent="0.35">
      <c r="A51" s="110"/>
      <c r="B51" s="9" t="s">
        <v>119</v>
      </c>
      <c r="C51" s="11" t="s">
        <v>141</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x14ac:dyDescent="0.35">
      <c r="A52" s="110"/>
      <c r="B52" s="9" t="s">
        <v>120</v>
      </c>
      <c r="C52" s="11" t="s">
        <v>142</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x14ac:dyDescent="0.35">
      <c r="A53" s="110"/>
      <c r="B53" s="9" t="s">
        <v>121</v>
      </c>
      <c r="C53" s="11" t="s">
        <v>143</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x14ac:dyDescent="0.35">
      <c r="A54" s="110"/>
      <c r="B54" s="9" t="s">
        <v>122</v>
      </c>
      <c r="C54" s="11" t="s">
        <v>144</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x14ac:dyDescent="0.35">
      <c r="A55" s="110"/>
      <c r="B55" s="9" t="s">
        <v>123</v>
      </c>
      <c r="C55" s="11" t="s">
        <v>145</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x14ac:dyDescent="0.35">
      <c r="A56" s="110"/>
      <c r="B56" s="9" t="s">
        <v>124</v>
      </c>
      <c r="C56" s="11" t="s">
        <v>146</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x14ac:dyDescent="0.35">
      <c r="A57" s="110"/>
      <c r="B57" s="9" t="s">
        <v>125</v>
      </c>
      <c r="C57" s="11" t="s">
        <v>147</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x14ac:dyDescent="0.35">
      <c r="A58" s="110"/>
      <c r="B58" s="9" t="s">
        <v>126</v>
      </c>
      <c r="C58" s="11" t="s">
        <v>148</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x14ac:dyDescent="0.35">
      <c r="A59" s="110"/>
      <c r="B59" s="9" t="s">
        <v>127</v>
      </c>
      <c r="C59" s="11" t="s">
        <v>149</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x14ac:dyDescent="0.35">
      <c r="A60" s="110"/>
      <c r="B60" s="9" t="s">
        <v>7</v>
      </c>
      <c r="C60" s="9" t="s">
        <v>59</v>
      </c>
      <c r="D60" s="9" t="s">
        <v>39</v>
      </c>
      <c r="E60" s="34">
        <f>SUM(E30:E59)</f>
        <v>0</v>
      </c>
      <c r="F60" s="34">
        <f t="shared" ref="F60:BD60" si="5">SUM(F30:F59)</f>
        <v>-1.2233174691927196E-2</v>
      </c>
      <c r="G60" s="34">
        <f t="shared" si="5"/>
        <v>-1.2233174691927196E-2</v>
      </c>
      <c r="H60" s="34">
        <f t="shared" si="5"/>
        <v>-1.2233174691927196E-2</v>
      </c>
      <c r="I60" s="34">
        <f t="shared" si="5"/>
        <v>-1.2233174691927196E-2</v>
      </c>
      <c r="J60" s="34">
        <f t="shared" si="5"/>
        <v>-1.2233174691927196E-2</v>
      </c>
      <c r="K60" s="34">
        <f t="shared" si="5"/>
        <v>-1.2233174691927196E-2</v>
      </c>
      <c r="L60" s="34">
        <f t="shared" si="5"/>
        <v>-1.2233174691927196E-2</v>
      </c>
      <c r="M60" s="34">
        <f t="shared" si="5"/>
        <v>-1.2233174691927196E-2</v>
      </c>
      <c r="N60" s="34">
        <f t="shared" si="5"/>
        <v>-1.2233174691927196E-2</v>
      </c>
      <c r="O60" s="34">
        <f t="shared" si="5"/>
        <v>-1.2233174691927196E-2</v>
      </c>
      <c r="P60" s="34">
        <f t="shared" si="5"/>
        <v>-1.2233174691927196E-2</v>
      </c>
      <c r="Q60" s="34">
        <f t="shared" si="5"/>
        <v>-1.2233174691927196E-2</v>
      </c>
      <c r="R60" s="34">
        <f t="shared" si="5"/>
        <v>-1.2233174691927196E-2</v>
      </c>
      <c r="S60" s="34">
        <f t="shared" si="5"/>
        <v>-1.2233174691927196E-2</v>
      </c>
      <c r="T60" s="34">
        <f t="shared" si="5"/>
        <v>-1.2233174691927196E-2</v>
      </c>
      <c r="U60" s="34">
        <f t="shared" si="5"/>
        <v>-1.2233174691927196E-2</v>
      </c>
      <c r="V60" s="34">
        <f t="shared" si="5"/>
        <v>-1.2233174691927196E-2</v>
      </c>
      <c r="W60" s="34">
        <f t="shared" si="5"/>
        <v>-1.2233174691927196E-2</v>
      </c>
      <c r="X60" s="34">
        <f t="shared" si="5"/>
        <v>-1.2233174691927196E-2</v>
      </c>
      <c r="Y60" s="34">
        <f t="shared" si="5"/>
        <v>-1.2233174691927196E-2</v>
      </c>
      <c r="Z60" s="34">
        <f t="shared" si="5"/>
        <v>-1.2233174691927196E-2</v>
      </c>
      <c r="AA60" s="34">
        <f t="shared" si="5"/>
        <v>-1.2233174691927196E-2</v>
      </c>
      <c r="AB60" s="34">
        <f t="shared" si="5"/>
        <v>-1.2233174691927196E-2</v>
      </c>
      <c r="AC60" s="34">
        <f t="shared" si="5"/>
        <v>-1.2233174691927196E-2</v>
      </c>
      <c r="AD60" s="34">
        <f t="shared" si="5"/>
        <v>-1.2233174691927196E-2</v>
      </c>
      <c r="AE60" s="34">
        <f t="shared" si="5"/>
        <v>-1.2233174691927196E-2</v>
      </c>
      <c r="AF60" s="34">
        <f t="shared" si="5"/>
        <v>-1.2233174691927196E-2</v>
      </c>
      <c r="AG60" s="34">
        <f t="shared" si="5"/>
        <v>-1.2233174691927196E-2</v>
      </c>
      <c r="AH60" s="34">
        <f t="shared" si="5"/>
        <v>-1.2233174691927196E-2</v>
      </c>
      <c r="AI60" s="34">
        <f t="shared" si="5"/>
        <v>-1.2233174691927196E-2</v>
      </c>
      <c r="AJ60" s="34">
        <f t="shared" si="5"/>
        <v>-1.2233174691927196E-2</v>
      </c>
      <c r="AK60" s="34">
        <f t="shared" si="5"/>
        <v>-1.2233174691927196E-2</v>
      </c>
      <c r="AL60" s="34">
        <f t="shared" si="5"/>
        <v>-1.2233174691927196E-2</v>
      </c>
      <c r="AM60" s="34">
        <f t="shared" si="5"/>
        <v>-1.2233174691927196E-2</v>
      </c>
      <c r="AN60" s="34">
        <f t="shared" si="5"/>
        <v>-1.2233174691927196E-2</v>
      </c>
      <c r="AO60" s="34">
        <f t="shared" si="5"/>
        <v>-1.2233174691927196E-2</v>
      </c>
      <c r="AP60" s="34">
        <f t="shared" si="5"/>
        <v>-1.2233174691927196E-2</v>
      </c>
      <c r="AQ60" s="34">
        <f t="shared" si="5"/>
        <v>-1.2233174691927196E-2</v>
      </c>
      <c r="AR60" s="34">
        <f t="shared" si="5"/>
        <v>-1.2233174691927196E-2</v>
      </c>
      <c r="AS60" s="34">
        <f t="shared" si="5"/>
        <v>-1.2233174691927196E-2</v>
      </c>
      <c r="AT60" s="34">
        <f t="shared" si="5"/>
        <v>-1.2233174691927196E-2</v>
      </c>
      <c r="AU60" s="34">
        <f t="shared" si="5"/>
        <v>-1.2233174691927196E-2</v>
      </c>
      <c r="AV60" s="34">
        <f t="shared" si="5"/>
        <v>-1.2233174691927196E-2</v>
      </c>
      <c r="AW60" s="34">
        <f t="shared" si="5"/>
        <v>-1.2233174691927196E-2</v>
      </c>
      <c r="AX60" s="34">
        <f t="shared" si="5"/>
        <v>-1.2233174691927196E-2</v>
      </c>
      <c r="AY60" s="34">
        <f t="shared" si="5"/>
        <v>0</v>
      </c>
      <c r="AZ60" s="34">
        <f t="shared" si="5"/>
        <v>0</v>
      </c>
      <c r="BA60" s="34">
        <f t="shared" si="5"/>
        <v>0</v>
      </c>
      <c r="BB60" s="34">
        <f t="shared" si="5"/>
        <v>0</v>
      </c>
      <c r="BC60" s="34">
        <f t="shared" si="5"/>
        <v>0</v>
      </c>
      <c r="BD60" s="34">
        <f t="shared" si="5"/>
        <v>0</v>
      </c>
    </row>
    <row r="61" spans="1:56" ht="17.25" x14ac:dyDescent="0.35">
      <c r="A61" s="110"/>
      <c r="B61" s="9" t="s">
        <v>34</v>
      </c>
      <c r="C61" s="9" t="s">
        <v>60</v>
      </c>
      <c r="D61" s="9" t="s">
        <v>39</v>
      </c>
      <c r="E61" s="34">
        <v>0</v>
      </c>
      <c r="F61" s="34">
        <f>E62</f>
        <v>-0.5504928611367238</v>
      </c>
      <c r="G61" s="34">
        <f t="shared" ref="G61:BD61" si="6">F62</f>
        <v>-0.5382596864447966</v>
      </c>
      <c r="H61" s="34">
        <f t="shared" si="6"/>
        <v>-0.52602651175286941</v>
      </c>
      <c r="I61" s="34">
        <f t="shared" si="6"/>
        <v>-0.51379333706094221</v>
      </c>
      <c r="J61" s="34">
        <f t="shared" si="6"/>
        <v>-0.50156016236901502</v>
      </c>
      <c r="K61" s="34">
        <f t="shared" si="6"/>
        <v>-0.48932698767708782</v>
      </c>
      <c r="L61" s="34">
        <f t="shared" si="6"/>
        <v>-0.47709381298516063</v>
      </c>
      <c r="M61" s="34">
        <f t="shared" si="6"/>
        <v>-0.46486063829323343</v>
      </c>
      <c r="N61" s="34">
        <f t="shared" si="6"/>
        <v>-0.45262746360130623</v>
      </c>
      <c r="O61" s="34">
        <f t="shared" si="6"/>
        <v>-0.44039428890937904</v>
      </c>
      <c r="P61" s="34">
        <f t="shared" si="6"/>
        <v>-0.42816111421745184</v>
      </c>
      <c r="Q61" s="34">
        <f t="shared" si="6"/>
        <v>-0.41592793952552465</v>
      </c>
      <c r="R61" s="34">
        <f t="shared" si="6"/>
        <v>-0.40369476483359745</v>
      </c>
      <c r="S61" s="34">
        <f t="shared" si="6"/>
        <v>-0.39146159014167026</v>
      </c>
      <c r="T61" s="34">
        <f t="shared" si="6"/>
        <v>-0.37922841544974306</v>
      </c>
      <c r="U61" s="34">
        <f t="shared" si="6"/>
        <v>-0.36699524075781587</v>
      </c>
      <c r="V61" s="34">
        <f t="shared" si="6"/>
        <v>-0.35476206606588867</v>
      </c>
      <c r="W61" s="34">
        <f t="shared" si="6"/>
        <v>-0.34252889137396147</v>
      </c>
      <c r="X61" s="34">
        <f t="shared" si="6"/>
        <v>-0.33029571668203428</v>
      </c>
      <c r="Y61" s="34">
        <f t="shared" si="6"/>
        <v>-0.31806254199010708</v>
      </c>
      <c r="Z61" s="34">
        <f t="shared" si="6"/>
        <v>-0.30582936729817989</v>
      </c>
      <c r="AA61" s="34">
        <f t="shared" si="6"/>
        <v>-0.29359619260625269</v>
      </c>
      <c r="AB61" s="34">
        <f t="shared" si="6"/>
        <v>-0.2813630179143255</v>
      </c>
      <c r="AC61" s="34">
        <f t="shared" si="6"/>
        <v>-0.2691298432223983</v>
      </c>
      <c r="AD61" s="34">
        <f t="shared" si="6"/>
        <v>-0.25689666853047111</v>
      </c>
      <c r="AE61" s="34">
        <f t="shared" si="6"/>
        <v>-0.24466349383854391</v>
      </c>
      <c r="AF61" s="34">
        <f t="shared" si="6"/>
        <v>-0.23243031914661672</v>
      </c>
      <c r="AG61" s="34">
        <f t="shared" si="6"/>
        <v>-0.22019714445468952</v>
      </c>
      <c r="AH61" s="34">
        <f t="shared" si="6"/>
        <v>-0.20796396976276232</v>
      </c>
      <c r="AI61" s="34">
        <f t="shared" si="6"/>
        <v>-0.19573079507083513</v>
      </c>
      <c r="AJ61" s="34">
        <f t="shared" si="6"/>
        <v>-0.18349762037890793</v>
      </c>
      <c r="AK61" s="34">
        <f t="shared" si="6"/>
        <v>-0.17126444568698074</v>
      </c>
      <c r="AL61" s="34">
        <f t="shared" si="6"/>
        <v>-0.15903127099505354</v>
      </c>
      <c r="AM61" s="34">
        <f t="shared" si="6"/>
        <v>-0.14679809630312635</v>
      </c>
      <c r="AN61" s="34">
        <f t="shared" si="6"/>
        <v>-0.13456492161119915</v>
      </c>
      <c r="AO61" s="34">
        <f t="shared" si="6"/>
        <v>-0.12233174691927196</v>
      </c>
      <c r="AP61" s="34">
        <f t="shared" si="6"/>
        <v>-0.11009857222734476</v>
      </c>
      <c r="AQ61" s="34">
        <f t="shared" si="6"/>
        <v>-9.7865397535417564E-2</v>
      </c>
      <c r="AR61" s="34">
        <f t="shared" si="6"/>
        <v>-8.5632222843490369E-2</v>
      </c>
      <c r="AS61" s="34">
        <f t="shared" si="6"/>
        <v>-7.3399048151563173E-2</v>
      </c>
      <c r="AT61" s="34">
        <f t="shared" si="6"/>
        <v>-6.1165873459635978E-2</v>
      </c>
      <c r="AU61" s="34">
        <f t="shared" si="6"/>
        <v>-4.8932698767708782E-2</v>
      </c>
      <c r="AV61" s="34">
        <f t="shared" si="6"/>
        <v>-3.6699524075781587E-2</v>
      </c>
      <c r="AW61" s="34">
        <f t="shared" si="6"/>
        <v>-2.4466349383854391E-2</v>
      </c>
      <c r="AX61" s="34">
        <f t="shared" si="6"/>
        <v>-1.2233174691927196E-2</v>
      </c>
      <c r="AY61" s="34">
        <f t="shared" si="6"/>
        <v>0</v>
      </c>
      <c r="AZ61" s="34">
        <f t="shared" si="6"/>
        <v>0</v>
      </c>
      <c r="BA61" s="34">
        <f t="shared" si="6"/>
        <v>0</v>
      </c>
      <c r="BB61" s="34">
        <f t="shared" si="6"/>
        <v>0</v>
      </c>
      <c r="BC61" s="34">
        <f t="shared" si="6"/>
        <v>0</v>
      </c>
      <c r="BD61" s="34">
        <f t="shared" si="6"/>
        <v>0</v>
      </c>
    </row>
    <row r="62" spans="1:56" ht="16.5" x14ac:dyDescent="0.3">
      <c r="A62" s="110"/>
      <c r="B62" s="9" t="s">
        <v>33</v>
      </c>
      <c r="C62" s="9" t="s">
        <v>67</v>
      </c>
      <c r="D62" s="9" t="s">
        <v>39</v>
      </c>
      <c r="E62" s="34">
        <f t="shared" ref="E62:BD62" si="7">E28-E60+E61</f>
        <v>-0.5504928611367238</v>
      </c>
      <c r="F62" s="34">
        <f t="shared" si="7"/>
        <v>-0.5382596864447966</v>
      </c>
      <c r="G62" s="34">
        <f t="shared" si="7"/>
        <v>-0.52602651175286941</v>
      </c>
      <c r="H62" s="34">
        <f t="shared" si="7"/>
        <v>-0.51379333706094221</v>
      </c>
      <c r="I62" s="34">
        <f t="shared" si="7"/>
        <v>-0.50156016236901502</v>
      </c>
      <c r="J62" s="34">
        <f t="shared" si="7"/>
        <v>-0.48932698767708782</v>
      </c>
      <c r="K62" s="34">
        <f t="shared" si="7"/>
        <v>-0.47709381298516063</v>
      </c>
      <c r="L62" s="34">
        <f t="shared" si="7"/>
        <v>-0.46486063829323343</v>
      </c>
      <c r="M62" s="34">
        <f t="shared" si="7"/>
        <v>-0.45262746360130623</v>
      </c>
      <c r="N62" s="34">
        <f t="shared" si="7"/>
        <v>-0.44039428890937904</v>
      </c>
      <c r="O62" s="34">
        <f t="shared" si="7"/>
        <v>-0.42816111421745184</v>
      </c>
      <c r="P62" s="34">
        <f t="shared" si="7"/>
        <v>-0.41592793952552465</v>
      </c>
      <c r="Q62" s="34">
        <f t="shared" si="7"/>
        <v>-0.40369476483359745</v>
      </c>
      <c r="R62" s="34">
        <f t="shared" si="7"/>
        <v>-0.39146159014167026</v>
      </c>
      <c r="S62" s="34">
        <f t="shared" si="7"/>
        <v>-0.37922841544974306</v>
      </c>
      <c r="T62" s="34">
        <f t="shared" si="7"/>
        <v>-0.36699524075781587</v>
      </c>
      <c r="U62" s="34">
        <f t="shared" si="7"/>
        <v>-0.35476206606588867</v>
      </c>
      <c r="V62" s="34">
        <f t="shared" si="7"/>
        <v>-0.34252889137396147</v>
      </c>
      <c r="W62" s="34">
        <f t="shared" si="7"/>
        <v>-0.33029571668203428</v>
      </c>
      <c r="X62" s="34">
        <f t="shared" si="7"/>
        <v>-0.31806254199010708</v>
      </c>
      <c r="Y62" s="34">
        <f t="shared" si="7"/>
        <v>-0.30582936729817989</v>
      </c>
      <c r="Z62" s="34">
        <f t="shared" si="7"/>
        <v>-0.29359619260625269</v>
      </c>
      <c r="AA62" s="34">
        <f t="shared" si="7"/>
        <v>-0.2813630179143255</v>
      </c>
      <c r="AB62" s="34">
        <f t="shared" si="7"/>
        <v>-0.2691298432223983</v>
      </c>
      <c r="AC62" s="34">
        <f t="shared" si="7"/>
        <v>-0.25689666853047111</v>
      </c>
      <c r="AD62" s="34">
        <f t="shared" si="7"/>
        <v>-0.24466349383854391</v>
      </c>
      <c r="AE62" s="34">
        <f t="shared" si="7"/>
        <v>-0.23243031914661672</v>
      </c>
      <c r="AF62" s="34">
        <f t="shared" si="7"/>
        <v>-0.22019714445468952</v>
      </c>
      <c r="AG62" s="34">
        <f t="shared" si="7"/>
        <v>-0.20796396976276232</v>
      </c>
      <c r="AH62" s="34">
        <f t="shared" si="7"/>
        <v>-0.19573079507083513</v>
      </c>
      <c r="AI62" s="34">
        <f t="shared" si="7"/>
        <v>-0.18349762037890793</v>
      </c>
      <c r="AJ62" s="34">
        <f t="shared" si="7"/>
        <v>-0.17126444568698074</v>
      </c>
      <c r="AK62" s="34">
        <f t="shared" si="7"/>
        <v>-0.15903127099505354</v>
      </c>
      <c r="AL62" s="34">
        <f t="shared" si="7"/>
        <v>-0.14679809630312635</v>
      </c>
      <c r="AM62" s="34">
        <f t="shared" si="7"/>
        <v>-0.13456492161119915</v>
      </c>
      <c r="AN62" s="34">
        <f t="shared" si="7"/>
        <v>-0.12233174691927196</v>
      </c>
      <c r="AO62" s="34">
        <f t="shared" si="7"/>
        <v>-0.11009857222734476</v>
      </c>
      <c r="AP62" s="34">
        <f t="shared" si="7"/>
        <v>-9.7865397535417564E-2</v>
      </c>
      <c r="AQ62" s="34">
        <f t="shared" si="7"/>
        <v>-8.5632222843490369E-2</v>
      </c>
      <c r="AR62" s="34">
        <f t="shared" si="7"/>
        <v>-7.3399048151563173E-2</v>
      </c>
      <c r="AS62" s="34">
        <f t="shared" si="7"/>
        <v>-6.1165873459635978E-2</v>
      </c>
      <c r="AT62" s="34">
        <f t="shared" si="7"/>
        <v>-4.8932698767708782E-2</v>
      </c>
      <c r="AU62" s="34">
        <f t="shared" si="7"/>
        <v>-3.6699524075781587E-2</v>
      </c>
      <c r="AV62" s="34">
        <f t="shared" si="7"/>
        <v>-2.4466349383854391E-2</v>
      </c>
      <c r="AW62" s="34">
        <f t="shared" si="7"/>
        <v>-1.2233174691927196E-2</v>
      </c>
      <c r="AX62" s="34">
        <f t="shared" si="7"/>
        <v>0</v>
      </c>
      <c r="AY62" s="34">
        <f t="shared" si="7"/>
        <v>0</v>
      </c>
      <c r="AZ62" s="34">
        <f t="shared" si="7"/>
        <v>0</v>
      </c>
      <c r="BA62" s="34">
        <f t="shared" si="7"/>
        <v>0</v>
      </c>
      <c r="BB62" s="34">
        <f t="shared" si="7"/>
        <v>0</v>
      </c>
      <c r="BC62" s="34">
        <f t="shared" si="7"/>
        <v>0</v>
      </c>
      <c r="BD62" s="34">
        <f t="shared" si="7"/>
        <v>0</v>
      </c>
    </row>
    <row r="63" spans="1:56" ht="16.5" x14ac:dyDescent="0.3">
      <c r="A63" s="110"/>
      <c r="B63" s="9" t="s">
        <v>8</v>
      </c>
      <c r="C63" s="11" t="s">
        <v>66</v>
      </c>
      <c r="D63" s="9" t="s">
        <v>39</v>
      </c>
      <c r="E63" s="34">
        <f>AVERAGE(E61:E62)*'Fixed data'!$C$3</f>
        <v>-1.1780547228325888E-2</v>
      </c>
      <c r="F63" s="34">
        <f>AVERAGE(F61:F62)*'Fixed data'!$C$3</f>
        <v>-2.3299304518244537E-2</v>
      </c>
      <c r="G63" s="34">
        <f>AVERAGE(G61:G62)*'Fixed data'!$C$3</f>
        <v>-2.2775724641430049E-2</v>
      </c>
      <c r="H63" s="34">
        <f>AVERAGE(H61:H62)*'Fixed data'!$C$3</f>
        <v>-2.225214476461557E-2</v>
      </c>
      <c r="I63" s="34">
        <f>AVERAGE(I61:I62)*'Fixed data'!$C$3</f>
        <v>-2.1728564887801081E-2</v>
      </c>
      <c r="J63" s="34">
        <f>AVERAGE(J61:J62)*'Fixed data'!$C$3</f>
        <v>-2.12049850109866E-2</v>
      </c>
      <c r="K63" s="34">
        <f>AVERAGE(K61:K62)*'Fixed data'!$C$3</f>
        <v>-2.0681405134172114E-2</v>
      </c>
      <c r="L63" s="34">
        <f>AVERAGE(L61:L62)*'Fixed data'!$C$3</f>
        <v>-2.0157825257357632E-2</v>
      </c>
      <c r="M63" s="34">
        <f>AVERAGE(M61:M62)*'Fixed data'!$C$3</f>
        <v>-1.9634245380543147E-2</v>
      </c>
      <c r="N63" s="34">
        <f>AVERAGE(N61:N62)*'Fixed data'!$C$3</f>
        <v>-1.9110665503728665E-2</v>
      </c>
      <c r="O63" s="34">
        <f>AVERAGE(O61:O62)*'Fixed data'!$C$3</f>
        <v>-1.858708562691418E-2</v>
      </c>
      <c r="P63" s="34">
        <f>AVERAGE(P61:P62)*'Fixed data'!$C$3</f>
        <v>-1.8063505750099695E-2</v>
      </c>
      <c r="Q63" s="34">
        <f>AVERAGE(Q61:Q62)*'Fixed data'!$C$3</f>
        <v>-1.7539925873285213E-2</v>
      </c>
      <c r="R63" s="34">
        <f>AVERAGE(R61:R62)*'Fixed data'!$C$3</f>
        <v>-1.7016345996470728E-2</v>
      </c>
      <c r="S63" s="34">
        <f>AVERAGE(S61:S62)*'Fixed data'!$C$3</f>
        <v>-1.6492766119656246E-2</v>
      </c>
      <c r="T63" s="34">
        <f>AVERAGE(T61:T62)*'Fixed data'!$C$3</f>
        <v>-1.596918624284176E-2</v>
      </c>
      <c r="U63" s="34">
        <f>AVERAGE(U61:U62)*'Fixed data'!$C$3</f>
        <v>-1.5445606366027277E-2</v>
      </c>
      <c r="V63" s="34">
        <f>AVERAGE(V61:V62)*'Fixed data'!$C$3</f>
        <v>-1.4922026489212791E-2</v>
      </c>
      <c r="W63" s="34">
        <f>AVERAGE(W61:W62)*'Fixed data'!$C$3</f>
        <v>-1.4398446612398308E-2</v>
      </c>
      <c r="X63" s="34">
        <f>AVERAGE(X61:X62)*'Fixed data'!$C$3</f>
        <v>-1.3874866735583824E-2</v>
      </c>
      <c r="Y63" s="34">
        <f>AVERAGE(Y61:Y62)*'Fixed data'!$C$3</f>
        <v>-1.3351286858769341E-2</v>
      </c>
      <c r="Z63" s="34">
        <f>AVERAGE(Z61:Z62)*'Fixed data'!$C$3</f>
        <v>-1.2827706981954857E-2</v>
      </c>
      <c r="AA63" s="34">
        <f>AVERAGE(AA61:AA62)*'Fixed data'!$C$3</f>
        <v>-1.2304127105140372E-2</v>
      </c>
      <c r="AB63" s="34">
        <f>AVERAGE(AB61:AB62)*'Fixed data'!$C$3</f>
        <v>-1.1780547228325888E-2</v>
      </c>
      <c r="AC63" s="34">
        <f>AVERAGE(AC61:AC62)*'Fixed data'!$C$3</f>
        <v>-1.1256967351511405E-2</v>
      </c>
      <c r="AD63" s="34">
        <f>AVERAGE(AD61:AD62)*'Fixed data'!$C$3</f>
        <v>-1.0733387474696921E-2</v>
      </c>
      <c r="AE63" s="34">
        <f>AVERAGE(AE61:AE62)*'Fixed data'!$C$3</f>
        <v>-1.0209807597882438E-2</v>
      </c>
      <c r="AF63" s="34">
        <f>AVERAGE(AF61:AF62)*'Fixed data'!$C$3</f>
        <v>-9.6862277210679523E-3</v>
      </c>
      <c r="AG63" s="34">
        <f>AVERAGE(AG61:AG62)*'Fixed data'!$C$3</f>
        <v>-9.1626478442534687E-3</v>
      </c>
      <c r="AH63" s="34">
        <f>AVERAGE(AH61:AH62)*'Fixed data'!$C$3</f>
        <v>-8.6390679674389851E-3</v>
      </c>
      <c r="AI63" s="34">
        <f>AVERAGE(AI61:AI62)*'Fixed data'!$C$3</f>
        <v>-8.1154880906245015E-3</v>
      </c>
      <c r="AJ63" s="34">
        <f>AVERAGE(AJ61:AJ62)*'Fixed data'!$C$3</f>
        <v>-7.5919082138100171E-3</v>
      </c>
      <c r="AK63" s="34">
        <f>AVERAGE(AK61:AK62)*'Fixed data'!$C$3</f>
        <v>-7.0683283369955335E-3</v>
      </c>
      <c r="AL63" s="34">
        <f>AVERAGE(AL61:AL62)*'Fixed data'!$C$3</f>
        <v>-6.5447484601810491E-3</v>
      </c>
      <c r="AM63" s="34">
        <f>AVERAGE(AM61:AM62)*'Fixed data'!$C$3</f>
        <v>-6.0211685833665655E-3</v>
      </c>
      <c r="AN63" s="34">
        <f>AVERAGE(AN61:AN62)*'Fixed data'!$C$3</f>
        <v>-5.497588706552081E-3</v>
      </c>
      <c r="AO63" s="34">
        <f>AVERAGE(AO61:AO62)*'Fixed data'!$C$3</f>
        <v>-4.9740088297375975E-3</v>
      </c>
      <c r="AP63" s="34">
        <f>AVERAGE(AP61:AP62)*'Fixed data'!$C$3</f>
        <v>-4.4504289529231139E-3</v>
      </c>
      <c r="AQ63" s="34">
        <f>AVERAGE(AQ61:AQ62)*'Fixed data'!$C$3</f>
        <v>-3.9268490761086294E-3</v>
      </c>
      <c r="AR63" s="34">
        <f>AVERAGE(AR61:AR62)*'Fixed data'!$C$3</f>
        <v>-3.4032691992941454E-3</v>
      </c>
      <c r="AS63" s="34">
        <f>AVERAGE(AS61:AS62)*'Fixed data'!$C$3</f>
        <v>-2.8796893224796618E-3</v>
      </c>
      <c r="AT63" s="34">
        <f>AVERAGE(AT61:AT62)*'Fixed data'!$C$3</f>
        <v>-2.3561094456651778E-3</v>
      </c>
      <c r="AU63" s="34">
        <f>AVERAGE(AU61:AU62)*'Fixed data'!$C$3</f>
        <v>-1.8325295688506938E-3</v>
      </c>
      <c r="AV63" s="34">
        <f>AVERAGE(AV61:AV62)*'Fixed data'!$C$3</f>
        <v>-1.3089496920362098E-3</v>
      </c>
      <c r="AW63" s="34">
        <f>AVERAGE(AW61:AW62)*'Fixed data'!$C$3</f>
        <v>-7.8536981522172591E-4</v>
      </c>
      <c r="AX63" s="34">
        <f>AVERAGE(AX61:AX62)*'Fixed data'!$C$3</f>
        <v>-2.6178993840724195E-4</v>
      </c>
      <c r="AY63" s="34">
        <f>AVERAGE(AY61:AY62)*'Fixed data'!$C$3</f>
        <v>0</v>
      </c>
      <c r="AZ63" s="34">
        <f>AVERAGE(AZ61:AZ62)*'Fixed data'!$C$3</f>
        <v>0</v>
      </c>
      <c r="BA63" s="34">
        <f>AVERAGE(BA61:BA62)*'Fixed data'!$C$3</f>
        <v>0</v>
      </c>
      <c r="BB63" s="34">
        <f>AVERAGE(BB61:BB62)*'Fixed data'!$C$3</f>
        <v>0</v>
      </c>
      <c r="BC63" s="34">
        <f>AVERAGE(BC61:BC62)*'Fixed data'!$C$3</f>
        <v>0</v>
      </c>
      <c r="BD63" s="34">
        <f>AVERAGE(BD61:BD62)*'Fixed data'!$C$3</f>
        <v>0</v>
      </c>
    </row>
    <row r="64" spans="1:56" ht="15.75" thickBot="1" x14ac:dyDescent="0.35">
      <c r="A64" s="109"/>
      <c r="B64" s="12" t="s">
        <v>91</v>
      </c>
      <c r="C64" s="12" t="s">
        <v>44</v>
      </c>
      <c r="D64" s="12" t="s">
        <v>39</v>
      </c>
      <c r="E64" s="52">
        <f t="shared" ref="E64:BD64" si="8">E29+E60+E63</f>
        <v>-0.27083601129266643</v>
      </c>
      <c r="F64" s="52">
        <f t="shared" si="8"/>
        <v>-3.5532479210171733E-2</v>
      </c>
      <c r="G64" s="52">
        <f t="shared" si="8"/>
        <v>-3.5008899333357241E-2</v>
      </c>
      <c r="H64" s="52">
        <f t="shared" si="8"/>
        <v>-3.4485319456542762E-2</v>
      </c>
      <c r="I64" s="52">
        <f t="shared" si="8"/>
        <v>-3.3961739579728277E-2</v>
      </c>
      <c r="J64" s="52">
        <f t="shared" si="8"/>
        <v>-3.3438159702913792E-2</v>
      </c>
      <c r="K64" s="52">
        <f t="shared" si="8"/>
        <v>-3.2914579826099313E-2</v>
      </c>
      <c r="L64" s="52">
        <f t="shared" si="8"/>
        <v>-3.2390999949284828E-2</v>
      </c>
      <c r="M64" s="52">
        <f t="shared" si="8"/>
        <v>-3.1867420072470343E-2</v>
      </c>
      <c r="N64" s="52">
        <f t="shared" si="8"/>
        <v>-3.1343840195655864E-2</v>
      </c>
      <c r="O64" s="52">
        <f t="shared" si="8"/>
        <v>-3.0820260318841376E-2</v>
      </c>
      <c r="P64" s="52">
        <f t="shared" si="8"/>
        <v>-3.029668044202689E-2</v>
      </c>
      <c r="Q64" s="52">
        <f t="shared" si="8"/>
        <v>-2.9773100565212408E-2</v>
      </c>
      <c r="R64" s="52">
        <f t="shared" si="8"/>
        <v>-2.9249520688397923E-2</v>
      </c>
      <c r="S64" s="52">
        <f t="shared" si="8"/>
        <v>-2.8725940811583441E-2</v>
      </c>
      <c r="T64" s="52">
        <f t="shared" si="8"/>
        <v>-2.8202360934768956E-2</v>
      </c>
      <c r="U64" s="52">
        <f t="shared" si="8"/>
        <v>-2.7678781057954474E-2</v>
      </c>
      <c r="V64" s="52">
        <f t="shared" si="8"/>
        <v>-2.7155201181139989E-2</v>
      </c>
      <c r="W64" s="52">
        <f t="shared" si="8"/>
        <v>-2.6631621304325503E-2</v>
      </c>
      <c r="X64" s="52">
        <f t="shared" si="8"/>
        <v>-2.6108041427511018E-2</v>
      </c>
      <c r="Y64" s="52">
        <f t="shared" si="8"/>
        <v>-2.5584461550696536E-2</v>
      </c>
      <c r="Z64" s="52">
        <f t="shared" si="8"/>
        <v>-2.5060881673882054E-2</v>
      </c>
      <c r="AA64" s="52">
        <f t="shared" si="8"/>
        <v>-2.4537301797067569E-2</v>
      </c>
      <c r="AB64" s="52">
        <f t="shared" si="8"/>
        <v>-2.4013721920253084E-2</v>
      </c>
      <c r="AC64" s="52">
        <f t="shared" si="8"/>
        <v>-2.3490142043438599E-2</v>
      </c>
      <c r="AD64" s="52">
        <f t="shared" si="8"/>
        <v>-2.2966562166624117E-2</v>
      </c>
      <c r="AE64" s="52">
        <f t="shared" si="8"/>
        <v>-2.2442982289809635E-2</v>
      </c>
      <c r="AF64" s="52">
        <f t="shared" si="8"/>
        <v>-2.191940241299515E-2</v>
      </c>
      <c r="AG64" s="52">
        <f t="shared" si="8"/>
        <v>-2.1395822536180664E-2</v>
      </c>
      <c r="AH64" s="52">
        <f t="shared" si="8"/>
        <v>-2.0872242659366179E-2</v>
      </c>
      <c r="AI64" s="52">
        <f t="shared" si="8"/>
        <v>-2.0348662782551697E-2</v>
      </c>
      <c r="AJ64" s="52">
        <f t="shared" si="8"/>
        <v>-1.9825082905737212E-2</v>
      </c>
      <c r="AK64" s="52">
        <f t="shared" si="8"/>
        <v>-1.930150302892273E-2</v>
      </c>
      <c r="AL64" s="52">
        <f t="shared" si="8"/>
        <v>-1.8777923152108245E-2</v>
      </c>
      <c r="AM64" s="52">
        <f t="shared" si="8"/>
        <v>-1.8254343275293759E-2</v>
      </c>
      <c r="AN64" s="52">
        <f t="shared" si="8"/>
        <v>-1.7730763398479277E-2</v>
      </c>
      <c r="AO64" s="52">
        <f t="shared" si="8"/>
        <v>-1.7207183521664792E-2</v>
      </c>
      <c r="AP64" s="52">
        <f t="shared" si="8"/>
        <v>-1.668360364485031E-2</v>
      </c>
      <c r="AQ64" s="52">
        <f t="shared" si="8"/>
        <v>-1.6160023768035825E-2</v>
      </c>
      <c r="AR64" s="52">
        <f t="shared" si="8"/>
        <v>-1.563644389122134E-2</v>
      </c>
      <c r="AS64" s="52">
        <f t="shared" si="8"/>
        <v>-1.5112864014406858E-2</v>
      </c>
      <c r="AT64" s="52">
        <f t="shared" si="8"/>
        <v>-1.4589284137592372E-2</v>
      </c>
      <c r="AU64" s="52">
        <f t="shared" si="8"/>
        <v>-1.4065704260777889E-2</v>
      </c>
      <c r="AV64" s="52">
        <f t="shared" si="8"/>
        <v>-1.3542124383963405E-2</v>
      </c>
      <c r="AW64" s="52">
        <f t="shared" si="8"/>
        <v>-1.3018544507148922E-2</v>
      </c>
      <c r="AX64" s="52">
        <f t="shared" si="8"/>
        <v>-1.2494964630334438E-2</v>
      </c>
      <c r="AY64" s="52">
        <f t="shared" si="8"/>
        <v>0</v>
      </c>
      <c r="AZ64" s="52">
        <f t="shared" si="8"/>
        <v>0</v>
      </c>
      <c r="BA64" s="52">
        <f t="shared" si="8"/>
        <v>0</v>
      </c>
      <c r="BB64" s="52">
        <f t="shared" si="8"/>
        <v>0</v>
      </c>
      <c r="BC64" s="52">
        <f t="shared" si="8"/>
        <v>0</v>
      </c>
      <c r="BD64" s="52">
        <f t="shared" si="8"/>
        <v>0</v>
      </c>
    </row>
    <row r="65" spans="1:56" x14ac:dyDescent="0.3">
      <c r="A65" s="204" t="s">
        <v>223</v>
      </c>
      <c r="B65" s="9" t="s">
        <v>35</v>
      </c>
      <c r="D65" s="4" t="s">
        <v>39</v>
      </c>
      <c r="E65" s="34">
        <f>'Fixed data'!$G$6*E86/1000000</f>
        <v>0</v>
      </c>
      <c r="F65" s="34">
        <f>'Fixed data'!$G$6*F86/1000000</f>
        <v>4.0852136246352505E-2</v>
      </c>
      <c r="G65" s="34">
        <f>'Fixed data'!$G$6*G86/1000000</f>
        <v>4.0852136246352505E-2</v>
      </c>
      <c r="H65" s="34">
        <f>'Fixed data'!$G$6*H86/1000000</f>
        <v>4.0852136246352505E-2</v>
      </c>
      <c r="I65" s="34">
        <f>'Fixed data'!$G$6*I86/1000000</f>
        <v>4.0852136246352505E-2</v>
      </c>
      <c r="J65" s="34">
        <f>'Fixed data'!$G$6*J86/1000000</f>
        <v>4.0852136246352505E-2</v>
      </c>
      <c r="K65" s="34">
        <f>'Fixed data'!$G$6*K86/1000000</f>
        <v>4.0852136246352505E-2</v>
      </c>
      <c r="L65" s="34">
        <f>'Fixed data'!$G$6*L86/1000000</f>
        <v>4.0852136246352505E-2</v>
      </c>
      <c r="M65" s="34">
        <f>'Fixed data'!$G$6*M86/1000000</f>
        <v>4.0852136246352505E-2</v>
      </c>
      <c r="N65" s="34">
        <f>'Fixed data'!$G$6*N86/1000000</f>
        <v>4.0852136246352505E-2</v>
      </c>
      <c r="O65" s="34">
        <f>'Fixed data'!$G$6*O86/1000000</f>
        <v>4.0852136246352505E-2</v>
      </c>
      <c r="P65" s="34">
        <f>'Fixed data'!$G$6*P86/1000000</f>
        <v>4.0852136246352505E-2</v>
      </c>
      <c r="Q65" s="34">
        <f>'Fixed data'!$G$6*Q86/1000000</f>
        <v>4.0852136246352505E-2</v>
      </c>
      <c r="R65" s="34">
        <f>'Fixed data'!$G$6*R86/1000000</f>
        <v>4.0852136246352505E-2</v>
      </c>
      <c r="S65" s="34">
        <f>'Fixed data'!$G$6*S86/1000000</f>
        <v>4.0852136246352505E-2</v>
      </c>
      <c r="T65" s="34">
        <f>'Fixed data'!$G$6*T86/1000000</f>
        <v>4.0852136246352505E-2</v>
      </c>
      <c r="U65" s="34">
        <f>'Fixed data'!$G$6*U86/1000000</f>
        <v>4.0852136246352505E-2</v>
      </c>
      <c r="V65" s="34">
        <f>'Fixed data'!$G$6*V86/1000000</f>
        <v>4.0852136246352505E-2</v>
      </c>
      <c r="W65" s="34">
        <f>'Fixed data'!$G$6*W86/1000000</f>
        <v>4.0852136246352505E-2</v>
      </c>
      <c r="X65" s="34">
        <f>'Fixed data'!$G$6*X86/1000000</f>
        <v>4.0852136246352505E-2</v>
      </c>
      <c r="Y65" s="34">
        <f>'Fixed data'!$G$6*Y86/1000000</f>
        <v>4.0852136246352505E-2</v>
      </c>
      <c r="Z65" s="34">
        <f>'Fixed data'!$G$6*Z86/1000000</f>
        <v>4.0852136246352505E-2</v>
      </c>
      <c r="AA65" s="34">
        <f>'Fixed data'!$G$6*AA86/1000000</f>
        <v>4.0852136246352505E-2</v>
      </c>
      <c r="AB65" s="34">
        <f>'Fixed data'!$G$6*AB86/1000000</f>
        <v>4.0852136246352505E-2</v>
      </c>
      <c r="AC65" s="34">
        <f>'Fixed data'!$G$6*AC86/1000000</f>
        <v>4.0852136246352505E-2</v>
      </c>
      <c r="AD65" s="34">
        <f>'Fixed data'!$G$6*AD86/1000000</f>
        <v>4.0852136246352505E-2</v>
      </c>
      <c r="AE65" s="34">
        <f>'Fixed data'!$G$6*AE86/1000000</f>
        <v>4.0852136246352505E-2</v>
      </c>
      <c r="AF65" s="34">
        <f>'Fixed data'!$G$6*AF86/1000000</f>
        <v>4.0852136246352505E-2</v>
      </c>
      <c r="AG65" s="34">
        <f>'Fixed data'!$G$6*AG86/1000000</f>
        <v>4.0852136246352505E-2</v>
      </c>
      <c r="AH65" s="34">
        <f>'Fixed data'!$G$6*AH86/1000000</f>
        <v>4.0852136246352505E-2</v>
      </c>
      <c r="AI65" s="34">
        <f>'Fixed data'!$G$6*AI86/1000000</f>
        <v>4.0852136246352505E-2</v>
      </c>
      <c r="AJ65" s="34">
        <f>'Fixed data'!$G$6*AJ86/1000000</f>
        <v>4.0852136246352505E-2</v>
      </c>
      <c r="AK65" s="34">
        <f>'Fixed data'!$G$6*AK86/1000000</f>
        <v>4.0852136246352505E-2</v>
      </c>
      <c r="AL65" s="34">
        <f>'Fixed data'!$G$6*AL86/1000000</f>
        <v>4.0852136246352505E-2</v>
      </c>
      <c r="AM65" s="34">
        <f>'Fixed data'!$G$6*AM86/1000000</f>
        <v>4.0852136246352505E-2</v>
      </c>
      <c r="AN65" s="34">
        <f>'Fixed data'!$G$6*AN86/1000000</f>
        <v>4.0852136246352505E-2</v>
      </c>
      <c r="AO65" s="34">
        <f>'Fixed data'!$G$6*AO86/1000000</f>
        <v>4.0852136246352505E-2</v>
      </c>
      <c r="AP65" s="34">
        <f>'Fixed data'!$G$6*AP86/1000000</f>
        <v>4.0852136246352505E-2</v>
      </c>
      <c r="AQ65" s="34">
        <f>'Fixed data'!$G$6*AQ86/1000000</f>
        <v>4.0852136246352505E-2</v>
      </c>
      <c r="AR65" s="34">
        <f>'Fixed data'!$G$6*AR86/1000000</f>
        <v>4.0852136246352505E-2</v>
      </c>
      <c r="AS65" s="34">
        <f>'Fixed data'!$G$6*AS86/1000000</f>
        <v>4.0852136246352505E-2</v>
      </c>
      <c r="AT65" s="34">
        <f>'Fixed data'!$G$6*AT86/1000000</f>
        <v>4.0852136246352505E-2</v>
      </c>
      <c r="AU65" s="34">
        <f>'Fixed data'!$G$6*AU86/1000000</f>
        <v>4.0852136246352505E-2</v>
      </c>
      <c r="AV65" s="34">
        <f>'Fixed data'!$G$6*AV86/1000000</f>
        <v>4.0852136246352505E-2</v>
      </c>
      <c r="AW65" s="34">
        <f>'Fixed data'!$G$6*AW86/1000000</f>
        <v>4.0852136246352505E-2</v>
      </c>
      <c r="AX65" s="34">
        <f>'Fixed data'!$G$6*AX86/1000000</f>
        <v>0</v>
      </c>
      <c r="AY65" s="34" t="e">
        <f>'Fixed data'!$G$6*AY86/1000000</f>
        <v>#REF!</v>
      </c>
      <c r="AZ65" s="34" t="e">
        <f>'Fixed data'!$G$6*AZ86/1000000</f>
        <v>#REF!</v>
      </c>
      <c r="BA65" s="34" t="e">
        <f>'Fixed data'!$G$6*BA86/1000000</f>
        <v>#REF!</v>
      </c>
      <c r="BB65" s="34" t="e">
        <f>'Fixed data'!$G$6*BB86/1000000</f>
        <v>#REF!</v>
      </c>
      <c r="BC65" s="34" t="e">
        <f>'Fixed data'!$G$6*BC86/1000000</f>
        <v>#REF!</v>
      </c>
      <c r="BD65" s="34" t="e">
        <f>'Fixed data'!$G$6*BD86/1000000</f>
        <v>#REF!</v>
      </c>
    </row>
    <row r="66" spans="1:56" x14ac:dyDescent="0.3">
      <c r="A66" s="205"/>
      <c r="B66" s="9" t="s">
        <v>197</v>
      </c>
      <c r="D66" s="4" t="s">
        <v>39</v>
      </c>
      <c r="E66" s="34">
        <f>E87*'Fixed data'!H$5/1000000</f>
        <v>0</v>
      </c>
      <c r="F66" s="34">
        <f>F87*'Fixed data'!I$5/1000000</f>
        <v>2.6851345212497062E-3</v>
      </c>
      <c r="G66" s="34">
        <f>G87*'Fixed data'!J$5/1000000</f>
        <v>2.5968136315521954E-3</v>
      </c>
      <c r="H66" s="34">
        <f>H87*'Fixed data'!K$5/1000000</f>
        <v>2.615889047198971E-3</v>
      </c>
      <c r="I66" s="34">
        <f>I87*'Fixed data'!L$5/1000000</f>
        <v>2.6287763975787917E-3</v>
      </c>
      <c r="J66" s="34">
        <f>J87*'Fixed data'!M$5/1000000</f>
        <v>2.6394809648841991E-3</v>
      </c>
      <c r="K66" s="34">
        <f>K87*'Fixed data'!N$5/1000000</f>
        <v>5.3339059496281538E-3</v>
      </c>
      <c r="L66" s="34">
        <f>L87*'Fixed data'!O$5/1000000</f>
        <v>7.831150397324212E-3</v>
      </c>
      <c r="M66" s="34">
        <f>M87*'Fixed data'!P$5/1000000</f>
        <v>1.013882130288352E-2</v>
      </c>
      <c r="N66" s="34">
        <f>N87*'Fixed data'!Q$5/1000000</f>
        <v>1.2249580717710885E-2</v>
      </c>
      <c r="O66" s="34">
        <f>O87*'Fixed data'!R$5/1000000</f>
        <v>1.4170497544085546E-2</v>
      </c>
      <c r="P66" s="34">
        <f>P87*'Fixed data'!S$5/1000000</f>
        <v>1.5897970069288898E-2</v>
      </c>
      <c r="Q66" s="34">
        <f>Q87*'Fixed data'!T$5/1000000</f>
        <v>1.7428934673234236E-2</v>
      </c>
      <c r="R66" s="34">
        <f>R87*'Fixed data'!U$5/1000000</f>
        <v>1.8769653119252942E-2</v>
      </c>
      <c r="S66" s="34">
        <f>S87*'Fixed data'!V$5/1000000</f>
        <v>1.9914132690329597E-2</v>
      </c>
      <c r="T66" s="34">
        <f>T87*'Fixed data'!W$5/1000000</f>
        <v>2.4682004451601514E-2</v>
      </c>
      <c r="U66" s="34">
        <f>U87*'Fixed data'!X$5/1000000</f>
        <v>2.545893742349601E-2</v>
      </c>
      <c r="V66" s="34">
        <f>V87*'Fixed data'!Y$5/1000000</f>
        <v>2.6020130433812409E-2</v>
      </c>
      <c r="W66" s="34">
        <f>W87*'Fixed data'!Z$5/1000000</f>
        <v>2.6365583482550727E-2</v>
      </c>
      <c r="X66" s="34">
        <f>X87*'Fixed data'!AA$5/1000000</f>
        <v>2.6495296569710964E-2</v>
      </c>
      <c r="Y66" s="34">
        <f>Y87*'Fixed data'!AB$5/1000000</f>
        <v>2.6409269695293114E-2</v>
      </c>
      <c r="Z66" s="34">
        <f>Z87*'Fixed data'!AC$5/1000000</f>
        <v>2.5895246738489881E-2</v>
      </c>
      <c r="AA66" s="34">
        <f>AA87*'Fixed data'!AD$5/1000000</f>
        <v>2.5393149938171433E-2</v>
      </c>
      <c r="AB66" s="34">
        <f>AB87*'Fixed data'!AE$5/1000000</f>
        <v>2.4675313176274905E-2</v>
      </c>
      <c r="AC66" s="34">
        <f>AC87*'Fixed data'!AF$5/1000000</f>
        <v>2.3741736452800283E-2</v>
      </c>
      <c r="AD66" s="34">
        <f>AD87*'Fixed data'!AG$5/1000000</f>
        <v>2.259241976774759E-2</v>
      </c>
      <c r="AE66" s="34">
        <f>AE87*'Fixed data'!AH$5/1000000</f>
        <v>2.12273631211168E-2</v>
      </c>
      <c r="AF66" s="34">
        <f>AF87*'Fixed data'!AI$5/1000000</f>
        <v>1.9646566512907925E-2</v>
      </c>
      <c r="AG66" s="34">
        <f>AG87*'Fixed data'!AJ$5/1000000</f>
        <v>1.7850029943120963E-2</v>
      </c>
      <c r="AH66" s="34">
        <f>AH87*'Fixed data'!AK$5/1000000</f>
        <v>1.5837753411755924E-2</v>
      </c>
      <c r="AI66" s="34">
        <f>AI87*'Fixed data'!AL$5/1000000</f>
        <v>1.3536170773305699E-2</v>
      </c>
      <c r="AJ66" s="34">
        <f>AJ87*'Fixed data'!AM$5/1000000</f>
        <v>1.1107824316040061E-2</v>
      </c>
      <c r="AK66" s="34">
        <f>AK87*'Fixed data'!AN$5/1000000</f>
        <v>8.4637378971963405E-3</v>
      </c>
      <c r="AL66" s="34">
        <f>AL87*'Fixed data'!AO$5/1000000</f>
        <v>5.6039115167745334E-3</v>
      </c>
      <c r="AM66" s="34">
        <f>AM87*'Fixed data'!AP$5/1000000</f>
        <v>2.5283451747746388E-3</v>
      </c>
      <c r="AN66" s="34">
        <f>AN87*'Fixed data'!AQ$5/1000000</f>
        <v>2.6237544266530088E-3</v>
      </c>
      <c r="AO66" s="34">
        <f>AO87*'Fixed data'!AR$5/1000000</f>
        <v>2.707237522046514E-3</v>
      </c>
      <c r="AP66" s="34">
        <f>AP87*'Fixed data'!AS$5/1000000</f>
        <v>2.7907206174400188E-3</v>
      </c>
      <c r="AQ66" s="34">
        <f>AQ87*'Fixed data'!AT$5/1000000</f>
        <v>2.8742037128335236E-3</v>
      </c>
      <c r="AR66" s="34">
        <f>AR87*'Fixed data'!AU$5/1000000</f>
        <v>2.9576868082270284E-3</v>
      </c>
      <c r="AS66" s="34">
        <f>AS87*'Fixed data'!AV$5/1000000</f>
        <v>3.05309606010532E-3</v>
      </c>
      <c r="AT66" s="34">
        <f>AT87*'Fixed data'!AW$5/1000000</f>
        <v>3.1246529990140381E-3</v>
      </c>
      <c r="AU66" s="34">
        <f>AU87*'Fixed data'!AX$5/1000000</f>
        <v>3.2081360944075433E-3</v>
      </c>
      <c r="AV66" s="34">
        <f>AV87*'Fixed data'!AY$5/1000000</f>
        <v>3.2916191898010485E-3</v>
      </c>
      <c r="AW66" s="34">
        <f>AW87*'Fixed data'!AZ$5/1000000</f>
        <v>3.3631761287097662E-3</v>
      </c>
      <c r="AX66" s="34">
        <f>AX87*'Fixed data'!BA$5/1000000</f>
        <v>0</v>
      </c>
      <c r="AY66" s="34" t="e">
        <f>AY87*'Fixed data'!BB$5/1000000</f>
        <v>#REF!</v>
      </c>
      <c r="AZ66" s="34" t="e">
        <f>AZ87*'Fixed data'!BC$5/1000000</f>
        <v>#REF!</v>
      </c>
      <c r="BA66" s="34" t="e">
        <f>BA87*'Fixed data'!BD$5/1000000</f>
        <v>#REF!</v>
      </c>
      <c r="BB66" s="34" t="e">
        <f>BB87*'Fixed data'!BE$5/1000000</f>
        <v>#REF!</v>
      </c>
      <c r="BC66" s="34" t="e">
        <f>BC87*'Fixed data'!BF$5/1000000</f>
        <v>#REF!</v>
      </c>
      <c r="BD66" s="34" t="e">
        <f>BD87*'Fixed data'!BG$5/1000000</f>
        <v>#REF!</v>
      </c>
    </row>
    <row r="67" spans="1:56" x14ac:dyDescent="0.3">
      <c r="A67" s="205"/>
      <c r="B67" s="9" t="s">
        <v>248</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x14ac:dyDescent="0.3">
      <c r="A68" s="205"/>
      <c r="B68" s="9" t="s">
        <v>249</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x14ac:dyDescent="0.3">
      <c r="A69" s="205"/>
      <c r="B69" s="4" t="s">
        <v>198</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x14ac:dyDescent="0.3">
      <c r="A70" s="205"/>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x14ac:dyDescent="0.3">
      <c r="A71" s="205"/>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x14ac:dyDescent="0.3">
      <c r="A72" s="205"/>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x14ac:dyDescent="0.3">
      <c r="A73" s="205"/>
      <c r="B73" s="9" t="s">
        <v>36</v>
      </c>
      <c r="C73" s="9"/>
      <c r="D73" s="9" t="s">
        <v>39</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row>
    <row r="74" spans="1:56" x14ac:dyDescent="0.3">
      <c r="A74" s="205"/>
      <c r="B74" s="9" t="s">
        <v>37</v>
      </c>
      <c r="C74" s="9"/>
      <c r="D74" s="9" t="s">
        <v>39</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row>
    <row r="75" spans="1:56" x14ac:dyDescent="0.3">
      <c r="A75" s="205"/>
      <c r="B75" s="9" t="s">
        <v>204</v>
      </c>
      <c r="C75" s="9"/>
      <c r="D75" s="9" t="s">
        <v>39</v>
      </c>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row>
    <row r="76" spans="1:56" ht="15.75" thickBot="1" x14ac:dyDescent="0.35">
      <c r="A76" s="206"/>
      <c r="B76" s="13" t="s">
        <v>97</v>
      </c>
      <c r="C76" s="13"/>
      <c r="D76" s="13" t="s">
        <v>39</v>
      </c>
      <c r="E76" s="52">
        <f>SUM(E65:E75)</f>
        <v>0</v>
      </c>
      <c r="F76" s="52">
        <f t="shared" ref="F76:BD76" si="9">SUM(F65:F75)</f>
        <v>4.3537270767602214E-2</v>
      </c>
      <c r="G76" s="52">
        <f t="shared" si="9"/>
        <v>4.3448949877904701E-2</v>
      </c>
      <c r="H76" s="52">
        <f t="shared" si="9"/>
        <v>4.3468025293551475E-2</v>
      </c>
      <c r="I76" s="52">
        <f t="shared" si="9"/>
        <v>4.3480912643931294E-2</v>
      </c>
      <c r="J76" s="52">
        <f t="shared" si="9"/>
        <v>4.3491617211236705E-2</v>
      </c>
      <c r="K76" s="52">
        <f t="shared" si="9"/>
        <v>4.6186042195980659E-2</v>
      </c>
      <c r="L76" s="52">
        <f t="shared" si="9"/>
        <v>4.8683286643676715E-2</v>
      </c>
      <c r="M76" s="52">
        <f t="shared" si="9"/>
        <v>5.0990957549236021E-2</v>
      </c>
      <c r="N76" s="52">
        <f t="shared" si="9"/>
        <v>5.3101716964063392E-2</v>
      </c>
      <c r="O76" s="52">
        <f t="shared" si="9"/>
        <v>5.502263379043805E-2</v>
      </c>
      <c r="P76" s="52">
        <f t="shared" si="9"/>
        <v>5.6750106315641403E-2</v>
      </c>
      <c r="Q76" s="52">
        <f t="shared" si="9"/>
        <v>5.8281070919586744E-2</v>
      </c>
      <c r="R76" s="52">
        <f t="shared" si="9"/>
        <v>5.9621789365605443E-2</v>
      </c>
      <c r="S76" s="52">
        <f t="shared" si="9"/>
        <v>6.0766268936682105E-2</v>
      </c>
      <c r="T76" s="52">
        <f t="shared" si="9"/>
        <v>6.5534140697954019E-2</v>
      </c>
      <c r="U76" s="52">
        <f t="shared" si="9"/>
        <v>6.6311073669848508E-2</v>
      </c>
      <c r="V76" s="52">
        <f t="shared" si="9"/>
        <v>6.687226668016491E-2</v>
      </c>
      <c r="W76" s="52">
        <f t="shared" si="9"/>
        <v>6.7217719728903225E-2</v>
      </c>
      <c r="X76" s="52">
        <f t="shared" si="9"/>
        <v>6.7347432816063466E-2</v>
      </c>
      <c r="Y76" s="52">
        <f t="shared" si="9"/>
        <v>6.7261405941645619E-2</v>
      </c>
      <c r="Z76" s="52">
        <f t="shared" si="9"/>
        <v>6.6747382984842382E-2</v>
      </c>
      <c r="AA76" s="52">
        <f t="shared" si="9"/>
        <v>6.6245286184523938E-2</v>
      </c>
      <c r="AB76" s="52">
        <f t="shared" si="9"/>
        <v>6.5527449422627407E-2</v>
      </c>
      <c r="AC76" s="52">
        <f t="shared" si="9"/>
        <v>6.4593872699152788E-2</v>
      </c>
      <c r="AD76" s="52">
        <f t="shared" si="9"/>
        <v>6.3444556014100095E-2</v>
      </c>
      <c r="AE76" s="52">
        <f t="shared" si="9"/>
        <v>6.2079499367469301E-2</v>
      </c>
      <c r="AF76" s="52">
        <f t="shared" si="9"/>
        <v>6.0498702759260434E-2</v>
      </c>
      <c r="AG76" s="52">
        <f t="shared" si="9"/>
        <v>5.8702166189473465E-2</v>
      </c>
      <c r="AH76" s="52">
        <f t="shared" si="9"/>
        <v>5.6689889658108429E-2</v>
      </c>
      <c r="AI76" s="52">
        <f t="shared" si="9"/>
        <v>5.4388307019658202E-2</v>
      </c>
      <c r="AJ76" s="52">
        <f t="shared" si="9"/>
        <v>5.1959960562392563E-2</v>
      </c>
      <c r="AK76" s="52">
        <f t="shared" si="9"/>
        <v>4.9315874143548849E-2</v>
      </c>
      <c r="AL76" s="52">
        <f t="shared" si="9"/>
        <v>4.6456047763127041E-2</v>
      </c>
      <c r="AM76" s="52">
        <f t="shared" si="9"/>
        <v>4.3380481421127146E-2</v>
      </c>
      <c r="AN76" s="52">
        <f t="shared" si="9"/>
        <v>4.3475890673005516E-2</v>
      </c>
      <c r="AO76" s="52">
        <f t="shared" si="9"/>
        <v>4.3559373768399016E-2</v>
      </c>
      <c r="AP76" s="52">
        <f t="shared" si="9"/>
        <v>4.3642856863792524E-2</v>
      </c>
      <c r="AQ76" s="52">
        <f t="shared" si="9"/>
        <v>4.3726339959186025E-2</v>
      </c>
      <c r="AR76" s="52">
        <f t="shared" si="9"/>
        <v>4.3809823054579533E-2</v>
      </c>
      <c r="AS76" s="52">
        <f t="shared" si="9"/>
        <v>4.3905232306457827E-2</v>
      </c>
      <c r="AT76" s="52">
        <f t="shared" si="9"/>
        <v>4.3976789245366542E-2</v>
      </c>
      <c r="AU76" s="52">
        <f t="shared" si="9"/>
        <v>4.406027234076005E-2</v>
      </c>
      <c r="AV76" s="52">
        <f t="shared" si="9"/>
        <v>4.4143755436153551E-2</v>
      </c>
      <c r="AW76" s="52">
        <f t="shared" si="9"/>
        <v>4.4215312375062273E-2</v>
      </c>
      <c r="AX76" s="52">
        <f t="shared" si="9"/>
        <v>0</v>
      </c>
      <c r="AY76" s="52" t="e">
        <f t="shared" si="9"/>
        <v>#REF!</v>
      </c>
      <c r="AZ76" s="52" t="e">
        <f t="shared" si="9"/>
        <v>#REF!</v>
      </c>
      <c r="BA76" s="52" t="e">
        <f t="shared" si="9"/>
        <v>#REF!</v>
      </c>
      <c r="BB76" s="52" t="e">
        <f t="shared" si="9"/>
        <v>#REF!</v>
      </c>
      <c r="BC76" s="52" t="e">
        <f t="shared" si="9"/>
        <v>#REF!</v>
      </c>
      <c r="BD76" s="52" t="e">
        <f t="shared" si="9"/>
        <v>#REF!</v>
      </c>
    </row>
    <row r="77" spans="1:56" x14ac:dyDescent="0.3">
      <c r="A77" s="74"/>
      <c r="B77" s="14" t="s">
        <v>16</v>
      </c>
      <c r="C77" s="14"/>
      <c r="D77" s="14" t="s">
        <v>39</v>
      </c>
      <c r="E77" s="53">
        <f>IF('Fixed data'!$G$19=FALSE,E64+E76,E64)</f>
        <v>-0.27083601129266643</v>
      </c>
      <c r="F77" s="53">
        <f>IF('Fixed data'!$G$19=FALSE,F64+F76,F64)</f>
        <v>8.0047915574304809E-3</v>
      </c>
      <c r="G77" s="53">
        <f>IF('Fixed data'!$G$19=FALSE,G64+G76,G64)</f>
        <v>8.4400505445474602E-3</v>
      </c>
      <c r="H77" s="53">
        <f>IF('Fixed data'!$G$19=FALSE,H64+H76,H64)</f>
        <v>8.9827058370087129E-3</v>
      </c>
      <c r="I77" s="53">
        <f>IF('Fixed data'!$G$19=FALSE,I64+I76,I64)</f>
        <v>9.5191730642030167E-3</v>
      </c>
      <c r="J77" s="53">
        <f>IF('Fixed data'!$G$19=FALSE,J64+J76,J64)</f>
        <v>1.0053457508322913E-2</v>
      </c>
      <c r="K77" s="53">
        <f>IF('Fixed data'!$G$19=FALSE,K64+K76,K64)</f>
        <v>1.3271462369881346E-2</v>
      </c>
      <c r="L77" s="53">
        <f>IF('Fixed data'!$G$19=FALSE,L64+L76,L64)</f>
        <v>1.6292286694391887E-2</v>
      </c>
      <c r="M77" s="53">
        <f>IF('Fixed data'!$G$19=FALSE,M64+M76,M64)</f>
        <v>1.9123537476765679E-2</v>
      </c>
      <c r="N77" s="53">
        <f>IF('Fixed data'!$G$19=FALSE,N64+N76,N64)</f>
        <v>2.1757876768407527E-2</v>
      </c>
      <c r="O77" s="53">
        <f>IF('Fixed data'!$G$19=FALSE,O64+O76,O64)</f>
        <v>2.4202373471596674E-2</v>
      </c>
      <c r="P77" s="53">
        <f>IF('Fixed data'!$G$19=FALSE,P64+P76,P64)</f>
        <v>2.6453425873614513E-2</v>
      </c>
      <c r="Q77" s="53">
        <f>IF('Fixed data'!$G$19=FALSE,Q64+Q76,Q64)</f>
        <v>2.8507970354374336E-2</v>
      </c>
      <c r="R77" s="53">
        <f>IF('Fixed data'!$G$19=FALSE,R64+R76,R64)</f>
        <v>3.037226867720752E-2</v>
      </c>
      <c r="S77" s="53">
        <f>IF('Fixed data'!$G$19=FALSE,S64+S76,S64)</f>
        <v>3.204032812509866E-2</v>
      </c>
      <c r="T77" s="53">
        <f>IF('Fixed data'!$G$19=FALSE,T64+T76,T64)</f>
        <v>3.7331779763185066E-2</v>
      </c>
      <c r="U77" s="53">
        <f>IF('Fixed data'!$G$19=FALSE,U64+U76,U64)</f>
        <v>3.8632292611894034E-2</v>
      </c>
      <c r="V77" s="53">
        <f>IF('Fixed data'!$G$19=FALSE,V64+V76,V64)</f>
        <v>3.9717065499024921E-2</v>
      </c>
      <c r="W77" s="53">
        <f>IF('Fixed data'!$G$19=FALSE,W64+W76,W64)</f>
        <v>4.0586098424577721E-2</v>
      </c>
      <c r="X77" s="53">
        <f>IF('Fixed data'!$G$19=FALSE,X64+X76,X64)</f>
        <v>4.1239391388552447E-2</v>
      </c>
      <c r="Y77" s="53">
        <f>IF('Fixed data'!$G$19=FALSE,Y64+Y76,Y64)</f>
        <v>4.1676944390949086E-2</v>
      </c>
      <c r="Z77" s="53">
        <f>IF('Fixed data'!$G$19=FALSE,Z64+Z76,Z64)</f>
        <v>4.1686501310960328E-2</v>
      </c>
      <c r="AA77" s="53">
        <f>IF('Fixed data'!$G$19=FALSE,AA64+AA76,AA64)</f>
        <v>4.1707984387456369E-2</v>
      </c>
      <c r="AB77" s="53">
        <f>IF('Fixed data'!$G$19=FALSE,AB64+AB76,AB64)</f>
        <v>4.1513727502374323E-2</v>
      </c>
      <c r="AC77" s="53">
        <f>IF('Fixed data'!$G$19=FALSE,AC64+AC76,AC64)</f>
        <v>4.1103730655714189E-2</v>
      </c>
      <c r="AD77" s="53">
        <f>IF('Fixed data'!$G$19=FALSE,AD64+AD76,AD64)</f>
        <v>4.0477993847475982E-2</v>
      </c>
      <c r="AE77" s="53">
        <f>IF('Fixed data'!$G$19=FALSE,AE64+AE76,AE64)</f>
        <v>3.9636517077659666E-2</v>
      </c>
      <c r="AF77" s="53">
        <f>IF('Fixed data'!$G$19=FALSE,AF64+AF76,AF64)</f>
        <v>3.8579300346265284E-2</v>
      </c>
      <c r="AG77" s="53">
        <f>IF('Fixed data'!$G$19=FALSE,AG64+AG76,AG64)</f>
        <v>3.7306343653292801E-2</v>
      </c>
      <c r="AH77" s="53">
        <f>IF('Fixed data'!$G$19=FALSE,AH64+AH76,AH64)</f>
        <v>3.581764699874225E-2</v>
      </c>
      <c r="AI77" s="53">
        <f>IF('Fixed data'!$G$19=FALSE,AI64+AI76,AI64)</f>
        <v>3.4039644237106509E-2</v>
      </c>
      <c r="AJ77" s="53">
        <f>IF('Fixed data'!$G$19=FALSE,AJ64+AJ76,AJ64)</f>
        <v>3.2134877656655347E-2</v>
      </c>
      <c r="AK77" s="53">
        <f>IF('Fixed data'!$G$19=FALSE,AK64+AK76,AK64)</f>
        <v>3.0014371114626119E-2</v>
      </c>
      <c r="AL77" s="53">
        <f>IF('Fixed data'!$G$19=FALSE,AL64+AL76,AL64)</f>
        <v>2.7678124611018796E-2</v>
      </c>
      <c r="AM77" s="53">
        <f>IF('Fixed data'!$G$19=FALSE,AM64+AM76,AM64)</f>
        <v>2.5126138145833386E-2</v>
      </c>
      <c r="AN77" s="53">
        <f>IF('Fixed data'!$G$19=FALSE,AN64+AN76,AN64)</f>
        <v>2.5745127274526238E-2</v>
      </c>
      <c r="AO77" s="53">
        <f>IF('Fixed data'!$G$19=FALSE,AO64+AO76,AO64)</f>
        <v>2.6352190246734224E-2</v>
      </c>
      <c r="AP77" s="53">
        <f>IF('Fixed data'!$G$19=FALSE,AP64+AP76,AP64)</f>
        <v>2.6959253218942214E-2</v>
      </c>
      <c r="AQ77" s="53">
        <f>IF('Fixed data'!$G$19=FALSE,AQ64+AQ76,AQ64)</f>
        <v>2.75663161911502E-2</v>
      </c>
      <c r="AR77" s="53">
        <f>IF('Fixed data'!$G$19=FALSE,AR64+AR76,AR64)</f>
        <v>2.8173379163358193E-2</v>
      </c>
      <c r="AS77" s="53">
        <f>IF('Fixed data'!$G$19=FALSE,AS64+AS76,AS64)</f>
        <v>2.8792368292050969E-2</v>
      </c>
      <c r="AT77" s="53">
        <f>IF('Fixed data'!$G$19=FALSE,AT64+AT76,AT64)</f>
        <v>2.9387505107774169E-2</v>
      </c>
      <c r="AU77" s="53">
        <f>IF('Fixed data'!$G$19=FALSE,AU64+AU76,AU64)</f>
        <v>2.9994568079982159E-2</v>
      </c>
      <c r="AV77" s="53">
        <f>IF('Fixed data'!$G$19=FALSE,AV64+AV76,AV64)</f>
        <v>3.0601631052190145E-2</v>
      </c>
      <c r="AW77" s="53">
        <f>IF('Fixed data'!$G$19=FALSE,AW64+AW76,AW64)</f>
        <v>3.1196767867913353E-2</v>
      </c>
      <c r="AX77" s="53">
        <f>IF('Fixed data'!$G$19=FALSE,AX64+AX76,AX64)</f>
        <v>-1.2494964630334438E-2</v>
      </c>
      <c r="AY77" s="53" t="e">
        <f>IF('Fixed data'!$G$19=FALSE,AY64+AY76,AY64)</f>
        <v>#REF!</v>
      </c>
      <c r="AZ77" s="53" t="e">
        <f>IF('Fixed data'!$G$19=FALSE,AZ64+AZ76,AZ64)</f>
        <v>#REF!</v>
      </c>
      <c r="BA77" s="53" t="e">
        <f>IF('Fixed data'!$G$19=FALSE,BA64+BA76,BA64)</f>
        <v>#REF!</v>
      </c>
      <c r="BB77" s="53" t="e">
        <f>IF('Fixed data'!$G$19=FALSE,BB64+BB76,BB64)</f>
        <v>#REF!</v>
      </c>
      <c r="BC77" s="53" t="e">
        <f>IF('Fixed data'!$G$19=FALSE,BC64+BC76,BC64)</f>
        <v>#REF!</v>
      </c>
      <c r="BD77" s="53" t="e">
        <f>IF('Fixed data'!$G$19=FALSE,BD64+BD76,BD64)</f>
        <v>#REF!</v>
      </c>
    </row>
    <row r="78" spans="1:56" ht="15.75" x14ac:dyDescent="0.3">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x14ac:dyDescent="0.3">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x14ac:dyDescent="0.3">
      <c r="A80" s="74"/>
      <c r="B80" s="11" t="s">
        <v>17</v>
      </c>
      <c r="C80" s="14"/>
      <c r="D80" s="9" t="s">
        <v>39</v>
      </c>
      <c r="E80" s="54">
        <f>IF('Fixed data'!$G$19=TRUE,(E77-SUM(E70:E71))*E78+SUM(E70:E71)*E79,E77*E78)</f>
        <v>-0.26167730559677921</v>
      </c>
      <c r="F80" s="54">
        <f>F77*F78</f>
        <v>7.4725585730639988E-3</v>
      </c>
      <c r="G80" s="54">
        <f t="shared" ref="G80:BD80" si="10">G77*G78</f>
        <v>7.6124420241240019E-3</v>
      </c>
      <c r="H80" s="54">
        <f t="shared" si="10"/>
        <v>7.8279091853638415E-3</v>
      </c>
      <c r="I80" s="54">
        <f t="shared" si="10"/>
        <v>8.0148882907413749E-3</v>
      </c>
      <c r="J80" s="54">
        <f t="shared" si="10"/>
        <v>8.1784941605413056E-3</v>
      </c>
      <c r="K80" s="54">
        <f t="shared" si="10"/>
        <v>1.0431249457782194E-2</v>
      </c>
      <c r="L80" s="54">
        <f t="shared" si="10"/>
        <v>1.2372550792909456E-2</v>
      </c>
      <c r="M80" s="54">
        <f t="shared" si="10"/>
        <v>1.4031531744531802E-2</v>
      </c>
      <c r="N80" s="54">
        <f t="shared" si="10"/>
        <v>1.5424568187502876E-2</v>
      </c>
      <c r="O80" s="54">
        <f t="shared" si="10"/>
        <v>1.6577311971444613E-2</v>
      </c>
      <c r="P80" s="54">
        <f t="shared" si="10"/>
        <v>1.7506435425687597E-2</v>
      </c>
      <c r="Q80" s="54">
        <f t="shared" si="10"/>
        <v>1.8228114636373489E-2</v>
      </c>
      <c r="R80" s="54">
        <f t="shared" si="10"/>
        <v>1.8763434518169381E-2</v>
      </c>
      <c r="S80" s="54">
        <f t="shared" si="10"/>
        <v>1.9124571275531878E-2</v>
      </c>
      <c r="T80" s="54">
        <f t="shared" si="10"/>
        <v>2.1529458084263296E-2</v>
      </c>
      <c r="U80" s="54">
        <f t="shared" si="10"/>
        <v>2.1526059451569855E-2</v>
      </c>
      <c r="V80" s="54">
        <f t="shared" si="10"/>
        <v>2.1382124641649607E-2</v>
      </c>
      <c r="W80" s="54">
        <f t="shared" si="10"/>
        <v>2.1111090046141992E-2</v>
      </c>
      <c r="X80" s="54">
        <f t="shared" si="10"/>
        <v>2.0725511206611681E-2</v>
      </c>
      <c r="Y80" s="54">
        <f t="shared" si="10"/>
        <v>2.0237111515214384E-2</v>
      </c>
      <c r="Z80" s="54">
        <f t="shared" si="10"/>
        <v>1.9557248384050763E-2</v>
      </c>
      <c r="AA80" s="54">
        <f t="shared" si="10"/>
        <v>1.8905630128443925E-2</v>
      </c>
      <c r="AB80" s="54">
        <f t="shared" si="10"/>
        <v>1.818123311421458E-2</v>
      </c>
      <c r="AC80" s="54">
        <f t="shared" si="10"/>
        <v>1.7392919874730003E-2</v>
      </c>
      <c r="AD80" s="54">
        <f t="shared" si="10"/>
        <v>1.65489287229455E-2</v>
      </c>
      <c r="AE80" s="54">
        <f t="shared" si="10"/>
        <v>1.565690948825894E-2</v>
      </c>
      <c r="AF80" s="54">
        <f t="shared" si="10"/>
        <v>1.472395742664904E-2</v>
      </c>
      <c r="AG80" s="54">
        <f t="shared" si="10"/>
        <v>1.3756645390954695E-2</v>
      </c>
      <c r="AH80" s="54">
        <f t="shared" si="10"/>
        <v>1.2761054344226214E-2</v>
      </c>
      <c r="AI80" s="54">
        <f t="shared" si="10"/>
        <v>1.3615420120698857E-2</v>
      </c>
      <c r="AJ80" s="54">
        <f t="shared" si="10"/>
        <v>1.2479163081539783E-2</v>
      </c>
      <c r="AK80" s="54">
        <f t="shared" si="10"/>
        <v>1.1316205689456427E-2</v>
      </c>
      <c r="AL80" s="54">
        <f t="shared" si="10"/>
        <v>1.0131436348304646E-2</v>
      </c>
      <c r="AM80" s="54">
        <f t="shared" si="10"/>
        <v>8.9294123480692031E-3</v>
      </c>
      <c r="AN80" s="54">
        <f t="shared" si="10"/>
        <v>8.8829036969228364E-3</v>
      </c>
      <c r="AO80" s="54">
        <f t="shared" si="10"/>
        <v>8.8275340838697858E-3</v>
      </c>
      <c r="AP80" s="54">
        <f t="shared" si="10"/>
        <v>8.7678541953519866E-3</v>
      </c>
      <c r="AQ80" s="54">
        <f t="shared" si="10"/>
        <v>8.7041620874307689E-3</v>
      </c>
      <c r="AR80" s="54">
        <f t="shared" si="10"/>
        <v>8.6367421102416849E-3</v>
      </c>
      <c r="AS80" s="54">
        <f t="shared" si="10"/>
        <v>8.5694150116573525E-3</v>
      </c>
      <c r="AT80" s="54">
        <f t="shared" si="10"/>
        <v>8.4917906721306072E-3</v>
      </c>
      <c r="AU80" s="54">
        <f t="shared" si="10"/>
        <v>8.4147641917644567E-3</v>
      </c>
      <c r="AV80" s="54">
        <f t="shared" si="10"/>
        <v>8.335020796403218E-3</v>
      </c>
      <c r="AW80" s="54">
        <f t="shared" si="10"/>
        <v>8.249630360892931E-3</v>
      </c>
      <c r="AX80" s="54">
        <f t="shared" si="10"/>
        <v>-3.2079138357594987E-3</v>
      </c>
      <c r="AY80" s="54" t="e">
        <f t="shared" si="10"/>
        <v>#REF!</v>
      </c>
      <c r="AZ80" s="54" t="e">
        <f t="shared" si="10"/>
        <v>#REF!</v>
      </c>
      <c r="BA80" s="54" t="e">
        <f t="shared" si="10"/>
        <v>#REF!</v>
      </c>
      <c r="BB80" s="54" t="e">
        <f t="shared" si="10"/>
        <v>#REF!</v>
      </c>
      <c r="BC80" s="54" t="e">
        <f t="shared" si="10"/>
        <v>#REF!</v>
      </c>
      <c r="BD80" s="54" t="e">
        <f t="shared" si="10"/>
        <v>#REF!</v>
      </c>
    </row>
    <row r="81" spans="1:56" x14ac:dyDescent="0.3">
      <c r="A81" s="74"/>
      <c r="B81" s="15" t="s">
        <v>18</v>
      </c>
      <c r="C81" s="15"/>
      <c r="D81" s="14" t="s">
        <v>39</v>
      </c>
      <c r="E81" s="55">
        <f>+E80</f>
        <v>-0.26167730559677921</v>
      </c>
      <c r="F81" s="55">
        <f>+E81+F80</f>
        <v>-0.25420474702371521</v>
      </c>
      <c r="G81" s="55">
        <f t="shared" ref="G81:BD81" si="11">+F81+G80</f>
        <v>-0.2465923049995912</v>
      </c>
      <c r="H81" s="55">
        <f t="shared" si="11"/>
        <v>-0.23876439581422737</v>
      </c>
      <c r="I81" s="55">
        <f t="shared" si="11"/>
        <v>-0.230749507523486</v>
      </c>
      <c r="J81" s="55">
        <f t="shared" si="11"/>
        <v>-0.22257101336294469</v>
      </c>
      <c r="K81" s="55">
        <f t="shared" si="11"/>
        <v>-0.21213976390516248</v>
      </c>
      <c r="L81" s="55">
        <f>+K81+L80</f>
        <v>-0.19976721311225304</v>
      </c>
      <c r="M81" s="55">
        <f t="shared" si="11"/>
        <v>-0.18573568136772123</v>
      </c>
      <c r="N81" s="55">
        <f t="shared" si="11"/>
        <v>-0.17031111318021835</v>
      </c>
      <c r="O81" s="55">
        <f t="shared" si="11"/>
        <v>-0.15373380120877375</v>
      </c>
      <c r="P81" s="55">
        <f t="shared" si="11"/>
        <v>-0.13622736578308614</v>
      </c>
      <c r="Q81" s="55">
        <f t="shared" si="11"/>
        <v>-0.11799925114671266</v>
      </c>
      <c r="R81" s="55">
        <f t="shared" si="11"/>
        <v>-9.9235816628543277E-2</v>
      </c>
      <c r="S81" s="55">
        <f t="shared" si="11"/>
        <v>-8.0111245353011395E-2</v>
      </c>
      <c r="T81" s="55">
        <f t="shared" si="11"/>
        <v>-5.8581787268748103E-2</v>
      </c>
      <c r="U81" s="55">
        <f t="shared" si="11"/>
        <v>-3.7055727817178252E-2</v>
      </c>
      <c r="V81" s="55">
        <f t="shared" si="11"/>
        <v>-1.5673603175528645E-2</v>
      </c>
      <c r="W81" s="55">
        <f t="shared" si="11"/>
        <v>5.4374868706133471E-3</v>
      </c>
      <c r="X81" s="55">
        <f t="shared" si="11"/>
        <v>2.6162998077225028E-2</v>
      </c>
      <c r="Y81" s="55">
        <f t="shared" si="11"/>
        <v>4.6400109592439412E-2</v>
      </c>
      <c r="Z81" s="55">
        <f t="shared" si="11"/>
        <v>6.5957357976490175E-2</v>
      </c>
      <c r="AA81" s="55">
        <f t="shared" si="11"/>
        <v>8.4862988104934103E-2</v>
      </c>
      <c r="AB81" s="55">
        <f t="shared" si="11"/>
        <v>0.10304422121914869</v>
      </c>
      <c r="AC81" s="55">
        <f t="shared" si="11"/>
        <v>0.12043714109387869</v>
      </c>
      <c r="AD81" s="55">
        <f t="shared" si="11"/>
        <v>0.13698606981682421</v>
      </c>
      <c r="AE81" s="55">
        <f t="shared" si="11"/>
        <v>0.15264297930508314</v>
      </c>
      <c r="AF81" s="55">
        <f t="shared" si="11"/>
        <v>0.16736693673173217</v>
      </c>
      <c r="AG81" s="55">
        <f t="shared" si="11"/>
        <v>0.18112358212268687</v>
      </c>
      <c r="AH81" s="55">
        <f t="shared" si="11"/>
        <v>0.19388463646691309</v>
      </c>
      <c r="AI81" s="55">
        <f t="shared" si="11"/>
        <v>0.20750005658761195</v>
      </c>
      <c r="AJ81" s="55">
        <f t="shared" si="11"/>
        <v>0.21997921966915174</v>
      </c>
      <c r="AK81" s="55">
        <f t="shared" si="11"/>
        <v>0.23129542535860817</v>
      </c>
      <c r="AL81" s="55">
        <f t="shared" si="11"/>
        <v>0.24142686170691283</v>
      </c>
      <c r="AM81" s="55">
        <f t="shared" si="11"/>
        <v>0.25035627405498201</v>
      </c>
      <c r="AN81" s="55">
        <f t="shared" si="11"/>
        <v>0.25923917775190486</v>
      </c>
      <c r="AO81" s="55">
        <f t="shared" si="11"/>
        <v>0.26806671183577463</v>
      </c>
      <c r="AP81" s="55">
        <f t="shared" si="11"/>
        <v>0.27683456603112661</v>
      </c>
      <c r="AQ81" s="55">
        <f t="shared" si="11"/>
        <v>0.28553872811855735</v>
      </c>
      <c r="AR81" s="55">
        <f t="shared" si="11"/>
        <v>0.29417547022879903</v>
      </c>
      <c r="AS81" s="55">
        <f t="shared" si="11"/>
        <v>0.3027448852404564</v>
      </c>
      <c r="AT81" s="55">
        <f t="shared" si="11"/>
        <v>0.31123667591258702</v>
      </c>
      <c r="AU81" s="55">
        <f t="shared" si="11"/>
        <v>0.31965144010435148</v>
      </c>
      <c r="AV81" s="55">
        <f t="shared" si="11"/>
        <v>0.32798646090075467</v>
      </c>
      <c r="AW81" s="55">
        <f t="shared" si="11"/>
        <v>0.33623609126164761</v>
      </c>
      <c r="AX81" s="55">
        <f t="shared" si="11"/>
        <v>0.33302817742588808</v>
      </c>
      <c r="AY81" s="55" t="e">
        <f t="shared" si="11"/>
        <v>#REF!</v>
      </c>
      <c r="AZ81" s="55" t="e">
        <f t="shared" si="11"/>
        <v>#REF!</v>
      </c>
      <c r="BA81" s="55" t="e">
        <f t="shared" si="11"/>
        <v>#REF!</v>
      </c>
      <c r="BB81" s="55" t="e">
        <f t="shared" si="11"/>
        <v>#REF!</v>
      </c>
      <c r="BC81" s="55" t="e">
        <f t="shared" si="11"/>
        <v>#REF!</v>
      </c>
      <c r="BD81" s="55" t="e">
        <f t="shared" si="11"/>
        <v>#REF!</v>
      </c>
    </row>
    <row r="82" spans="1:56" x14ac:dyDescent="0.3">
      <c r="A82" s="74"/>
      <c r="B82" s="14"/>
    </row>
    <row r="83" spans="1:56" x14ac:dyDescent="0.3">
      <c r="A83" s="74"/>
    </row>
    <row r="84" spans="1:56" x14ac:dyDescent="0.3">
      <c r="A84" s="111"/>
      <c r="B84" s="118" t="s">
        <v>210</v>
      </c>
      <c r="C84" s="112"/>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row>
    <row r="85" spans="1:56" x14ac:dyDescent="0.3">
      <c r="A85" s="114"/>
      <c r="B85" s="115" t="s">
        <v>268</v>
      </c>
      <c r="C85" s="116"/>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row>
    <row r="86" spans="1:56" x14ac:dyDescent="0.3">
      <c r="A86" s="207" t="s">
        <v>250</v>
      </c>
      <c r="B86" s="4" t="s">
        <v>205</v>
      </c>
      <c r="D86" s="4" t="s">
        <v>85</v>
      </c>
      <c r="E86" s="140">
        <f>'Workings 1'!E12</f>
        <v>0</v>
      </c>
      <c r="F86" s="140">
        <f>'Workings 1'!F12</f>
        <v>1103.9036640000004</v>
      </c>
      <c r="G86" s="140">
        <f>'Workings 1'!G12</f>
        <v>1103.9036640000004</v>
      </c>
      <c r="H86" s="140">
        <f>'Workings 1'!H12</f>
        <v>1103.9036640000004</v>
      </c>
      <c r="I86" s="140">
        <f>'Workings 1'!I12</f>
        <v>1103.9036640000004</v>
      </c>
      <c r="J86" s="140">
        <f>'Workings 1'!J12</f>
        <v>1103.9036640000004</v>
      </c>
      <c r="K86" s="140">
        <f>'Workings 1'!K12</f>
        <v>1103.9036640000004</v>
      </c>
      <c r="L86" s="140">
        <f>'Workings 1'!L12</f>
        <v>1103.9036640000004</v>
      </c>
      <c r="M86" s="140">
        <f>'Workings 1'!M12</f>
        <v>1103.9036640000004</v>
      </c>
      <c r="N86" s="140">
        <f>'Workings 1'!N12</f>
        <v>1103.9036640000004</v>
      </c>
      <c r="O86" s="140">
        <f>'Workings 1'!O12</f>
        <v>1103.9036640000004</v>
      </c>
      <c r="P86" s="140">
        <f>'Workings 1'!P12</f>
        <v>1103.9036640000004</v>
      </c>
      <c r="Q86" s="140">
        <f>'Workings 1'!Q12</f>
        <v>1103.9036640000004</v>
      </c>
      <c r="R86" s="140">
        <f>'Workings 1'!R12</f>
        <v>1103.9036640000004</v>
      </c>
      <c r="S86" s="140">
        <f>'Workings 1'!S12</f>
        <v>1103.9036640000004</v>
      </c>
      <c r="T86" s="140">
        <f>'Workings 1'!T12</f>
        <v>1103.9036640000004</v>
      </c>
      <c r="U86" s="140">
        <f>'Workings 1'!U12</f>
        <v>1103.9036640000004</v>
      </c>
      <c r="V86" s="140">
        <f>'Workings 1'!V12</f>
        <v>1103.9036640000004</v>
      </c>
      <c r="W86" s="140">
        <f>'Workings 1'!W12</f>
        <v>1103.9036640000004</v>
      </c>
      <c r="X86" s="140">
        <f>'Workings 1'!X12</f>
        <v>1103.9036640000004</v>
      </c>
      <c r="Y86" s="140">
        <f>'Workings 1'!Y12</f>
        <v>1103.9036640000004</v>
      </c>
      <c r="Z86" s="140">
        <f>'Workings 1'!Z12</f>
        <v>1103.9036640000004</v>
      </c>
      <c r="AA86" s="140">
        <f>'Workings 1'!AA12</f>
        <v>1103.9036640000004</v>
      </c>
      <c r="AB86" s="140">
        <f>'Workings 1'!AB12</f>
        <v>1103.9036640000004</v>
      </c>
      <c r="AC86" s="140">
        <f>'Workings 1'!AC12</f>
        <v>1103.9036640000004</v>
      </c>
      <c r="AD86" s="140">
        <f>'Workings 1'!AD12</f>
        <v>1103.9036640000004</v>
      </c>
      <c r="AE86" s="140">
        <f>'Workings 1'!AE12</f>
        <v>1103.9036640000004</v>
      </c>
      <c r="AF86" s="140">
        <f>'Workings 1'!AF12</f>
        <v>1103.9036640000004</v>
      </c>
      <c r="AG86" s="140">
        <f>'Workings 1'!AG12</f>
        <v>1103.9036640000004</v>
      </c>
      <c r="AH86" s="140">
        <f>'Workings 1'!AH12</f>
        <v>1103.9036640000004</v>
      </c>
      <c r="AI86" s="140">
        <f>'Workings 1'!AI12</f>
        <v>1103.9036640000004</v>
      </c>
      <c r="AJ86" s="140">
        <f>'Workings 1'!AJ12</f>
        <v>1103.9036640000004</v>
      </c>
      <c r="AK86" s="140">
        <f>'Workings 1'!AK12</f>
        <v>1103.9036640000004</v>
      </c>
      <c r="AL86" s="140">
        <f>'Workings 1'!AL12</f>
        <v>1103.9036640000004</v>
      </c>
      <c r="AM86" s="140">
        <f>'Workings 1'!AM12</f>
        <v>1103.9036640000004</v>
      </c>
      <c r="AN86" s="140">
        <f>'Workings 1'!AN12</f>
        <v>1103.9036640000004</v>
      </c>
      <c r="AO86" s="140">
        <f>'Workings 1'!AO12</f>
        <v>1103.9036640000004</v>
      </c>
      <c r="AP86" s="140">
        <f>'Workings 1'!AP12</f>
        <v>1103.9036640000004</v>
      </c>
      <c r="AQ86" s="140">
        <f>'Workings 1'!AQ12</f>
        <v>1103.9036640000004</v>
      </c>
      <c r="AR86" s="140">
        <f>'Workings 1'!AR12</f>
        <v>1103.9036640000004</v>
      </c>
      <c r="AS86" s="140">
        <f>'Workings 1'!AS12</f>
        <v>1103.9036640000004</v>
      </c>
      <c r="AT86" s="140">
        <f>'Workings 1'!AT12</f>
        <v>1103.9036640000004</v>
      </c>
      <c r="AU86" s="140">
        <f>'Workings 1'!AU12</f>
        <v>1103.9036640000004</v>
      </c>
      <c r="AV86" s="140">
        <f>'Workings 1'!AV12</f>
        <v>1103.9036640000004</v>
      </c>
      <c r="AW86" s="140">
        <f>'Workings 1'!AW12</f>
        <v>1103.9036640000004</v>
      </c>
      <c r="AX86" s="140">
        <f>'Workings 1'!AX12</f>
        <v>0</v>
      </c>
      <c r="AY86" s="140" t="e">
        <f>#REF!</f>
        <v>#REF!</v>
      </c>
      <c r="AZ86" s="140" t="e">
        <f>#REF!</f>
        <v>#REF!</v>
      </c>
      <c r="BA86" s="140" t="e">
        <f>#REF!</f>
        <v>#REF!</v>
      </c>
      <c r="BB86" s="140" t="e">
        <f>#REF!</f>
        <v>#REF!</v>
      </c>
      <c r="BC86" s="140" t="e">
        <f>#REF!</f>
        <v>#REF!</v>
      </c>
      <c r="BD86" s="140" t="e">
        <f>#REF!</f>
        <v>#REF!</v>
      </c>
    </row>
    <row r="87" spans="1:56" x14ac:dyDescent="0.3">
      <c r="A87" s="207"/>
      <c r="B87" s="4" t="s">
        <v>206</v>
      </c>
      <c r="D87" s="4" t="s">
        <v>87</v>
      </c>
      <c r="E87" s="34">
        <f>E86*'Fixed data'!H$12</f>
        <v>0</v>
      </c>
      <c r="F87" s="34">
        <f>F86*'Fixed data'!I$12</f>
        <v>481.74226025940726</v>
      </c>
      <c r="G87" s="34">
        <f>G86*'Fixed data'!J$12</f>
        <v>467.47852621033434</v>
      </c>
      <c r="H87" s="34">
        <f>H86*'Fixed data'!K$12</f>
        <v>453.21479216126136</v>
      </c>
      <c r="I87" s="34">
        <f>I86*'Fixed data'!L$12</f>
        <v>438.95105811218838</v>
      </c>
      <c r="J87" s="34">
        <f>J86*'Fixed data'!M$12</f>
        <v>424.68732406311545</v>
      </c>
      <c r="K87" s="34">
        <f>K86*'Fixed data'!N$12</f>
        <v>410.42359001404247</v>
      </c>
      <c r="L87" s="34">
        <f>L86*'Fixed data'!O$12</f>
        <v>396.15985596496949</v>
      </c>
      <c r="M87" s="34">
        <f>M86*'Fixed data'!P$12</f>
        <v>381.89612191589657</v>
      </c>
      <c r="N87" s="34">
        <f>N86*'Fixed data'!Q$12</f>
        <v>367.63238786682359</v>
      </c>
      <c r="O87" s="34">
        <f>O86*'Fixed data'!R$12</f>
        <v>353.36865381775056</v>
      </c>
      <c r="P87" s="34">
        <f>P86*'Fixed data'!S$12</f>
        <v>339.10491976867763</v>
      </c>
      <c r="Q87" s="34">
        <f>Q86*'Fixed data'!T$12</f>
        <v>324.84118571960465</v>
      </c>
      <c r="R87" s="34">
        <f>R86*'Fixed data'!U$12</f>
        <v>310.57745167053167</v>
      </c>
      <c r="S87" s="34">
        <f>S86*'Fixed data'!V$12</f>
        <v>296.31371762145875</v>
      </c>
      <c r="T87" s="34">
        <f>T86*'Fixed data'!W$12</f>
        <v>282.04998357238577</v>
      </c>
      <c r="U87" s="34">
        <f>U86*'Fixed data'!X$12</f>
        <v>267.78624952331285</v>
      </c>
      <c r="V87" s="34">
        <f>V86*'Fixed data'!Y$12</f>
        <v>253.52251547423987</v>
      </c>
      <c r="W87" s="34">
        <f>W86*'Fixed data'!Z$12</f>
        <v>239.25878142516689</v>
      </c>
      <c r="X87" s="34">
        <f>X86*'Fixed data'!AA$12</f>
        <v>224.99504737609394</v>
      </c>
      <c r="Y87" s="34">
        <f>Y86*'Fixed data'!AB$12</f>
        <v>210.73131332702098</v>
      </c>
      <c r="Z87" s="34">
        <f>Z86*'Fixed data'!AC$12</f>
        <v>196.467579277948</v>
      </c>
      <c r="AA87" s="34">
        <f>AA86*'Fixed data'!AD$12</f>
        <v>182.20384522887505</v>
      </c>
      <c r="AB87" s="34">
        <f>AB86*'Fixed data'!AE$12</f>
        <v>167.9401111798021</v>
      </c>
      <c r="AC87" s="34">
        <f>AC86*'Fixed data'!AF$12</f>
        <v>153.67637713072912</v>
      </c>
      <c r="AD87" s="34">
        <f>AD86*'Fixed data'!AG$12</f>
        <v>139.4126430816562</v>
      </c>
      <c r="AE87" s="34">
        <f>AE86*'Fixed data'!AH$12</f>
        <v>125.14890903258323</v>
      </c>
      <c r="AF87" s="34">
        <f>AF86*'Fixed data'!AI$12</f>
        <v>110.88517498351028</v>
      </c>
      <c r="AG87" s="34">
        <f>AG86*'Fixed data'!AJ$12</f>
        <v>96.621440934437331</v>
      </c>
      <c r="AH87" s="34">
        <f>AH86*'Fixed data'!AK$12</f>
        <v>82.357706885364394</v>
      </c>
      <c r="AI87" s="34">
        <f>AI86*'Fixed data'!AL$12</f>
        <v>68.093972836291442</v>
      </c>
      <c r="AJ87" s="34">
        <f>AJ86*'Fixed data'!AM$12</f>
        <v>53.830238787218498</v>
      </c>
      <c r="AK87" s="34">
        <f>AK86*'Fixed data'!AN$12</f>
        <v>39.566504738145554</v>
      </c>
      <c r="AL87" s="34">
        <f>AL86*'Fixed data'!AO$12</f>
        <v>25.302770689072606</v>
      </c>
      <c r="AM87" s="34">
        <f>AM86*'Fixed data'!AP$12</f>
        <v>11.03903663999966</v>
      </c>
      <c r="AN87" s="34">
        <f>AN86*'Fixed data'!AQ$12</f>
        <v>11.039036640000004</v>
      </c>
      <c r="AO87" s="34">
        <f>AO86*'Fixed data'!AR$12</f>
        <v>11.039036640000004</v>
      </c>
      <c r="AP87" s="34">
        <f>AP86*'Fixed data'!AS$12</f>
        <v>11.039036640000004</v>
      </c>
      <c r="AQ87" s="34">
        <f>AQ86*'Fixed data'!AT$12</f>
        <v>11.039036640000004</v>
      </c>
      <c r="AR87" s="34">
        <f>AR86*'Fixed data'!AU$12</f>
        <v>11.039036640000004</v>
      </c>
      <c r="AS87" s="34">
        <f>AS86*'Fixed data'!AV$12</f>
        <v>11.039036640000004</v>
      </c>
      <c r="AT87" s="34">
        <f>AT86*'Fixed data'!AW$12</f>
        <v>11.039036640000004</v>
      </c>
      <c r="AU87" s="34">
        <f>AU86*'Fixed data'!AX$12</f>
        <v>11.039036640000004</v>
      </c>
      <c r="AV87" s="34">
        <f>AV86*'Fixed data'!AY$12</f>
        <v>11.039036640000004</v>
      </c>
      <c r="AW87" s="34">
        <f>AW86*'Fixed data'!AZ$12</f>
        <v>11.039036640000004</v>
      </c>
      <c r="AX87" s="34">
        <f>AX86*'Fixed data'!BA$12</f>
        <v>0</v>
      </c>
      <c r="AY87" s="34" t="e">
        <f>AY86*'Fixed data'!BB$12</f>
        <v>#REF!</v>
      </c>
      <c r="AZ87" s="34" t="e">
        <f>AZ86*'Fixed data'!BC$12</f>
        <v>#REF!</v>
      </c>
      <c r="BA87" s="34" t="e">
        <f>BA86*'Fixed data'!BD$12</f>
        <v>#REF!</v>
      </c>
      <c r="BB87" s="34" t="e">
        <f>BB86*'Fixed data'!BE$12</f>
        <v>#REF!</v>
      </c>
      <c r="BC87" s="34" t="e">
        <f>BC86*'Fixed data'!BF$12</f>
        <v>#REF!</v>
      </c>
      <c r="BD87" s="34" t="e">
        <f>BD86*'Fixed data'!BG$12</f>
        <v>#REF!</v>
      </c>
    </row>
    <row r="88" spans="1:56" x14ac:dyDescent="0.3">
      <c r="A88" s="207"/>
      <c r="B88" s="4" t="s">
        <v>207</v>
      </c>
      <c r="D88" s="4" t="s">
        <v>203</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row>
    <row r="89" spans="1:56" x14ac:dyDescent="0.3">
      <c r="A89" s="207"/>
      <c r="B89" s="4" t="s">
        <v>208</v>
      </c>
      <c r="D89" s="4" t="s">
        <v>86</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row>
    <row r="90" spans="1:56" ht="16.5" x14ac:dyDescent="0.3">
      <c r="A90" s="207"/>
      <c r="B90" s="4" t="s">
        <v>278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207"/>
      <c r="B91" s="4" t="s">
        <v>279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207"/>
      <c r="B92" s="4" t="s">
        <v>280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207"/>
      <c r="B93" s="4" t="s">
        <v>209</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6"/>
    </row>
    <row r="95" spans="1:56" ht="16.5" x14ac:dyDescent="0.3">
      <c r="A95" s="85"/>
      <c r="C95" s="36"/>
    </row>
    <row r="96" spans="1:56" ht="16.5" x14ac:dyDescent="0.3">
      <c r="A96" s="85">
        <v>1</v>
      </c>
      <c r="B96" s="4" t="s">
        <v>281</v>
      </c>
    </row>
    <row r="97" spans="1:3" x14ac:dyDescent="0.3">
      <c r="B97" s="69" t="s">
        <v>151</v>
      </c>
    </row>
    <row r="98" spans="1:3" x14ac:dyDescent="0.3">
      <c r="B98" s="4" t="s">
        <v>265</v>
      </c>
    </row>
    <row r="99" spans="1:3" x14ac:dyDescent="0.3">
      <c r="B99" s="4" t="s">
        <v>283</v>
      </c>
    </row>
    <row r="100" spans="1:3" ht="16.5" x14ac:dyDescent="0.3">
      <c r="A100" s="85">
        <v>2</v>
      </c>
      <c r="B100" s="69" t="s">
        <v>150</v>
      </c>
    </row>
    <row r="105" spans="1:3" x14ac:dyDescent="0.3">
      <c r="C105" s="36"/>
    </row>
    <row r="170" spans="2:2" x14ac:dyDescent="0.3">
      <c r="B170" s="4" t="s">
        <v>193</v>
      </c>
    </row>
    <row r="171" spans="2:2" x14ac:dyDescent="0.3">
      <c r="B171" s="4" t="s">
        <v>192</v>
      </c>
    </row>
    <row r="172" spans="2:2" x14ac:dyDescent="0.3">
      <c r="B172" s="4" t="s">
        <v>266</v>
      </c>
    </row>
    <row r="173" spans="2:2" x14ac:dyDescent="0.3">
      <c r="B173" s="4" t="s">
        <v>153</v>
      </c>
    </row>
    <row r="174" spans="2:2" x14ac:dyDescent="0.3">
      <c r="B174" s="4" t="s">
        <v>154</v>
      </c>
    </row>
    <row r="175" spans="2:2" x14ac:dyDescent="0.3">
      <c r="B175" s="4" t="s">
        <v>155</v>
      </c>
    </row>
    <row r="176" spans="2:2" x14ac:dyDescent="0.3">
      <c r="B176" s="4" t="s">
        <v>156</v>
      </c>
    </row>
    <row r="177" spans="2:2" x14ac:dyDescent="0.3">
      <c r="B177" s="4" t="s">
        <v>157</v>
      </c>
    </row>
    <row r="178" spans="2:2" x14ac:dyDescent="0.3">
      <c r="B178" s="4" t="s">
        <v>158</v>
      </c>
    </row>
    <row r="179" spans="2:2" x14ac:dyDescent="0.3">
      <c r="B179" s="4" t="s">
        <v>159</v>
      </c>
    </row>
    <row r="180" spans="2:2" x14ac:dyDescent="0.3">
      <c r="B180" s="4" t="s">
        <v>160</v>
      </c>
    </row>
    <row r="181" spans="2:2" x14ac:dyDescent="0.3">
      <c r="B181" s="4" t="s">
        <v>161</v>
      </c>
    </row>
    <row r="182" spans="2:2" x14ac:dyDescent="0.3">
      <c r="B182" s="4" t="s">
        <v>194</v>
      </c>
    </row>
    <row r="183" spans="2:2" x14ac:dyDescent="0.3">
      <c r="B183" s="4" t="s">
        <v>162</v>
      </c>
    </row>
    <row r="184" spans="2:2" x14ac:dyDescent="0.3">
      <c r="B184" s="4" t="s">
        <v>163</v>
      </c>
    </row>
    <row r="185" spans="2:2" x14ac:dyDescent="0.3">
      <c r="B185" s="4" t="s">
        <v>164</v>
      </c>
    </row>
    <row r="186" spans="2:2" x14ac:dyDescent="0.3">
      <c r="B186" s="4" t="s">
        <v>165</v>
      </c>
    </row>
    <row r="187" spans="2:2" x14ac:dyDescent="0.3">
      <c r="B187" s="4" t="s">
        <v>166</v>
      </c>
    </row>
    <row r="188" spans="2:2" x14ac:dyDescent="0.3">
      <c r="B188" s="4" t="s">
        <v>167</v>
      </c>
    </row>
    <row r="189" spans="2:2" x14ac:dyDescent="0.3">
      <c r="B189" s="4" t="s">
        <v>168</v>
      </c>
    </row>
    <row r="190" spans="2:2" x14ac:dyDescent="0.3">
      <c r="B190" s="4" t="s">
        <v>169</v>
      </c>
    </row>
    <row r="191" spans="2:2" x14ac:dyDescent="0.3">
      <c r="B191" s="4" t="s">
        <v>170</v>
      </c>
    </row>
    <row r="192" spans="2:2" x14ac:dyDescent="0.3">
      <c r="B192" s="4" t="s">
        <v>195</v>
      </c>
    </row>
    <row r="193" spans="2:2" x14ac:dyDescent="0.3">
      <c r="B193" s="4" t="s">
        <v>196</v>
      </c>
    </row>
    <row r="194" spans="2:2" x14ac:dyDescent="0.3">
      <c r="B194" s="4" t="s">
        <v>171</v>
      </c>
    </row>
    <row r="195" spans="2:2" x14ac:dyDescent="0.3">
      <c r="B195" s="4" t="s">
        <v>172</v>
      </c>
    </row>
    <row r="196" spans="2:2" x14ac:dyDescent="0.3">
      <c r="B196" s="4" t="s">
        <v>173</v>
      </c>
    </row>
    <row r="197" spans="2:2" x14ac:dyDescent="0.3">
      <c r="B197" s="4" t="s">
        <v>174</v>
      </c>
    </row>
    <row r="198" spans="2:2" x14ac:dyDescent="0.3">
      <c r="B198" s="4" t="s">
        <v>175</v>
      </c>
    </row>
    <row r="199" spans="2:2" x14ac:dyDescent="0.3">
      <c r="B199" s="4" t="s">
        <v>176</v>
      </c>
    </row>
    <row r="200" spans="2:2" x14ac:dyDescent="0.3">
      <c r="B200" s="4" t="s">
        <v>177</v>
      </c>
    </row>
    <row r="201" spans="2:2" x14ac:dyDescent="0.3">
      <c r="B201" s="4" t="s">
        <v>178</v>
      </c>
    </row>
    <row r="202" spans="2:2" x14ac:dyDescent="0.3">
      <c r="B202" s="4" t="s">
        <v>179</v>
      </c>
    </row>
    <row r="203" spans="2:2" x14ac:dyDescent="0.3">
      <c r="B203" s="4" t="s">
        <v>180</v>
      </c>
    </row>
    <row r="204" spans="2:2" x14ac:dyDescent="0.3">
      <c r="B204" s="4" t="s">
        <v>181</v>
      </c>
    </row>
    <row r="205" spans="2:2" x14ac:dyDescent="0.3">
      <c r="B205" s="4" t="s">
        <v>182</v>
      </c>
    </row>
    <row r="206" spans="2:2" x14ac:dyDescent="0.3">
      <c r="B206" s="4" t="s">
        <v>183</v>
      </c>
    </row>
    <row r="207" spans="2:2" x14ac:dyDescent="0.3">
      <c r="B207" s="4" t="s">
        <v>184</v>
      </c>
    </row>
    <row r="208" spans="2:2" x14ac:dyDescent="0.3">
      <c r="B208" s="4" t="s">
        <v>185</v>
      </c>
    </row>
    <row r="209" spans="2:2" x14ac:dyDescent="0.3">
      <c r="B209" s="4" t="s">
        <v>186</v>
      </c>
    </row>
    <row r="210" spans="2:2" x14ac:dyDescent="0.3">
      <c r="B210" s="4" t="s">
        <v>187</v>
      </c>
    </row>
    <row r="211" spans="2:2" x14ac:dyDescent="0.3">
      <c r="B211" s="4" t="s">
        <v>188</v>
      </c>
    </row>
    <row r="212" spans="2:2" x14ac:dyDescent="0.3">
      <c r="B212" s="4" t="s">
        <v>189</v>
      </c>
    </row>
    <row r="213" spans="2:2" x14ac:dyDescent="0.3">
      <c r="B213" s="4" t="s">
        <v>190</v>
      </c>
    </row>
    <row r="214" spans="2:2" x14ac:dyDescent="0.3">
      <c r="B214" s="4" t="s">
        <v>191</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
  <sheetViews>
    <sheetView topLeftCell="A4" workbookViewId="0">
      <selection activeCell="D21" sqref="D21"/>
    </sheetView>
  </sheetViews>
  <sheetFormatPr defaultRowHeight="15" x14ac:dyDescent="0.25"/>
  <cols>
    <col min="1" max="1" width="25.5703125" style="141" customWidth="1"/>
    <col min="2" max="2" width="11.28515625" style="141" customWidth="1"/>
    <col min="3" max="3" width="9.140625" style="141"/>
    <col min="4" max="4" width="22.140625" style="141" bestFit="1" customWidth="1"/>
    <col min="5" max="6" width="9.140625" style="141"/>
    <col min="7" max="7" width="12" style="141" bestFit="1" customWidth="1"/>
    <col min="8" max="16384" width="9.140625" style="141"/>
  </cols>
  <sheetData>
    <row r="1" spans="1:49" ht="18.75" x14ac:dyDescent="0.3">
      <c r="A1" s="1" t="s">
        <v>319</v>
      </c>
    </row>
    <row r="2" spans="1:49" ht="21" x14ac:dyDescent="0.35">
      <c r="A2" s="141" t="s">
        <v>288</v>
      </c>
    </row>
    <row r="4" spans="1:49" ht="15.75" thickBot="1" x14ac:dyDescent="0.3"/>
    <row r="5" spans="1:49" ht="17.25" x14ac:dyDescent="0.25">
      <c r="A5" s="211" t="s">
        <v>320</v>
      </c>
      <c r="B5" s="212"/>
      <c r="F5" s="147" t="s">
        <v>300</v>
      </c>
      <c r="G5" s="148">
        <f>'Workings baseline'!G4</f>
        <v>0.6</v>
      </c>
      <c r="K5" s="143"/>
      <c r="L5" s="144" t="s">
        <v>302</v>
      </c>
    </row>
    <row r="6" spans="1:49" ht="15.75" thickBot="1" x14ac:dyDescent="0.3">
      <c r="A6" s="213"/>
      <c r="B6" s="214"/>
      <c r="F6" s="149" t="s">
        <v>299</v>
      </c>
      <c r="G6" s="150">
        <f>(L6*G5)+((1-L6)*G5^2)</f>
        <v>0.38400000000000001</v>
      </c>
      <c r="K6" s="145" t="s">
        <v>301</v>
      </c>
      <c r="L6" s="146">
        <v>0.1</v>
      </c>
    </row>
    <row r="7" spans="1:49" x14ac:dyDescent="0.25">
      <c r="A7" s="151" t="s">
        <v>312</v>
      </c>
      <c r="B7" s="152">
        <f>SUM(E11:AW11)</f>
        <v>47</v>
      </c>
    </row>
    <row r="8" spans="1:49" x14ac:dyDescent="0.25">
      <c r="A8" s="151" t="s">
        <v>311</v>
      </c>
      <c r="B8" s="168">
        <v>17.224432451086475</v>
      </c>
    </row>
    <row r="9" spans="1:49" x14ac:dyDescent="0.25">
      <c r="A9" s="151" t="s">
        <v>297</v>
      </c>
      <c r="B9" s="152">
        <v>0.77</v>
      </c>
      <c r="E9" s="157" t="s">
        <v>305</v>
      </c>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9"/>
    </row>
    <row r="10" spans="1:49" ht="15.75" x14ac:dyDescent="0.3">
      <c r="A10" s="151" t="s">
        <v>298</v>
      </c>
      <c r="B10" s="152">
        <v>9</v>
      </c>
      <c r="D10" s="154" t="s">
        <v>306</v>
      </c>
      <c r="E10" s="155">
        <v>2016</v>
      </c>
      <c r="F10" s="155">
        <v>2017</v>
      </c>
      <c r="G10" s="155">
        <v>2018</v>
      </c>
      <c r="H10" s="155">
        <v>2019</v>
      </c>
      <c r="I10" s="155">
        <v>2020</v>
      </c>
      <c r="J10" s="155">
        <v>2021</v>
      </c>
      <c r="K10" s="155">
        <v>2022</v>
      </c>
      <c r="L10" s="155">
        <v>2023</v>
      </c>
      <c r="M10" s="155">
        <v>2024</v>
      </c>
      <c r="N10" s="155">
        <v>2025</v>
      </c>
      <c r="O10" s="155">
        <v>2026</v>
      </c>
      <c r="P10" s="155">
        <v>2027</v>
      </c>
      <c r="Q10" s="155">
        <v>2028</v>
      </c>
      <c r="R10" s="155">
        <v>2029</v>
      </c>
      <c r="S10" s="155">
        <v>2030</v>
      </c>
      <c r="T10" s="155">
        <v>2031</v>
      </c>
      <c r="U10" s="155">
        <v>2032</v>
      </c>
      <c r="V10" s="155">
        <v>2033</v>
      </c>
      <c r="W10" s="155">
        <v>2034</v>
      </c>
      <c r="X10" s="155">
        <v>2035</v>
      </c>
      <c r="Y10" s="155">
        <v>2036</v>
      </c>
      <c r="Z10" s="155">
        <v>2037</v>
      </c>
      <c r="AA10" s="155">
        <v>2038</v>
      </c>
      <c r="AB10" s="155">
        <v>2039</v>
      </c>
      <c r="AC10" s="155">
        <v>2040</v>
      </c>
      <c r="AD10" s="155">
        <v>2041</v>
      </c>
      <c r="AE10" s="155">
        <v>2042</v>
      </c>
      <c r="AF10" s="155">
        <v>2043</v>
      </c>
      <c r="AG10" s="155">
        <v>2044</v>
      </c>
      <c r="AH10" s="155">
        <v>2045</v>
      </c>
      <c r="AI10" s="155">
        <v>2046</v>
      </c>
      <c r="AJ10" s="155">
        <v>2047</v>
      </c>
      <c r="AK10" s="155">
        <v>2048</v>
      </c>
      <c r="AL10" s="155">
        <v>2049</v>
      </c>
      <c r="AM10" s="155">
        <v>2050</v>
      </c>
      <c r="AN10" s="155">
        <v>2051</v>
      </c>
      <c r="AO10" s="155">
        <v>2052</v>
      </c>
      <c r="AP10" s="155">
        <v>2053</v>
      </c>
      <c r="AQ10" s="155">
        <v>2054</v>
      </c>
      <c r="AR10" s="155">
        <v>2055</v>
      </c>
      <c r="AS10" s="155">
        <v>2056</v>
      </c>
      <c r="AT10" s="155">
        <v>2057</v>
      </c>
      <c r="AU10" s="155">
        <v>2058</v>
      </c>
      <c r="AV10" s="155">
        <v>2059</v>
      </c>
      <c r="AW10" s="155">
        <v>2060</v>
      </c>
    </row>
    <row r="11" spans="1:49" x14ac:dyDescent="0.25">
      <c r="A11" s="151" t="s">
        <v>303</v>
      </c>
      <c r="B11" s="152">
        <f>(B9*8760/1000)</f>
        <v>6.7451999999999996</v>
      </c>
      <c r="D11" s="154" t="s">
        <v>307</v>
      </c>
      <c r="E11" s="156">
        <f>'Workings baseline'!E10</f>
        <v>47</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c r="Y11" s="156">
        <v>0</v>
      </c>
      <c r="Z11" s="156">
        <v>0</v>
      </c>
      <c r="AA11" s="156">
        <v>0</v>
      </c>
      <c r="AB11" s="156">
        <v>0</v>
      </c>
      <c r="AC11" s="156">
        <v>0</v>
      </c>
      <c r="AD11" s="156">
        <v>0</v>
      </c>
      <c r="AE11" s="156">
        <v>0</v>
      </c>
      <c r="AF11" s="156">
        <v>0</v>
      </c>
      <c r="AG11" s="156">
        <v>0</v>
      </c>
      <c r="AH11" s="156">
        <v>0</v>
      </c>
      <c r="AI11" s="156">
        <v>0</v>
      </c>
      <c r="AJ11" s="156">
        <v>0</v>
      </c>
      <c r="AK11" s="156">
        <v>0</v>
      </c>
      <c r="AL11" s="156">
        <v>0</v>
      </c>
      <c r="AM11" s="156">
        <v>0</v>
      </c>
      <c r="AN11" s="156">
        <v>0</v>
      </c>
      <c r="AO11" s="156">
        <v>0</v>
      </c>
      <c r="AP11" s="156">
        <v>0</v>
      </c>
      <c r="AQ11" s="156">
        <v>0</v>
      </c>
      <c r="AR11" s="156">
        <v>0</v>
      </c>
      <c r="AS11" s="156">
        <v>0</v>
      </c>
      <c r="AT11" s="156">
        <v>0</v>
      </c>
      <c r="AU11" s="156">
        <v>0</v>
      </c>
      <c r="AV11" s="156">
        <v>0</v>
      </c>
      <c r="AW11" s="156">
        <v>0</v>
      </c>
    </row>
    <row r="12" spans="1:49" x14ac:dyDescent="0.25">
      <c r="A12" s="151" t="s">
        <v>304</v>
      </c>
      <c r="B12" s="152">
        <f>B10*G6*8760/1000</f>
        <v>30.274560000000001</v>
      </c>
      <c r="D12" s="154" t="s">
        <v>308</v>
      </c>
      <c r="E12" s="142">
        <f>0</f>
        <v>0</v>
      </c>
      <c r="F12" s="142">
        <f>('Workings baseline'!B12-'Workings 1'!B13)*E11</f>
        <v>1103.9036640000004</v>
      </c>
      <c r="G12" s="142">
        <f>F12</f>
        <v>1103.9036640000004</v>
      </c>
      <c r="H12" s="142">
        <f t="shared" ref="H12:AW12" si="0">G12</f>
        <v>1103.9036640000004</v>
      </c>
      <c r="I12" s="142">
        <f t="shared" si="0"/>
        <v>1103.9036640000004</v>
      </c>
      <c r="J12" s="142">
        <f t="shared" si="0"/>
        <v>1103.9036640000004</v>
      </c>
      <c r="K12" s="142">
        <f t="shared" si="0"/>
        <v>1103.9036640000004</v>
      </c>
      <c r="L12" s="142">
        <f t="shared" si="0"/>
        <v>1103.9036640000004</v>
      </c>
      <c r="M12" s="142">
        <f t="shared" si="0"/>
        <v>1103.9036640000004</v>
      </c>
      <c r="N12" s="142">
        <f t="shared" si="0"/>
        <v>1103.9036640000004</v>
      </c>
      <c r="O12" s="142">
        <f t="shared" si="0"/>
        <v>1103.9036640000004</v>
      </c>
      <c r="P12" s="142">
        <f t="shared" si="0"/>
        <v>1103.9036640000004</v>
      </c>
      <c r="Q12" s="142">
        <f t="shared" si="0"/>
        <v>1103.9036640000004</v>
      </c>
      <c r="R12" s="142">
        <f t="shared" si="0"/>
        <v>1103.9036640000004</v>
      </c>
      <c r="S12" s="142">
        <f t="shared" si="0"/>
        <v>1103.9036640000004</v>
      </c>
      <c r="T12" s="142">
        <f t="shared" si="0"/>
        <v>1103.9036640000004</v>
      </c>
      <c r="U12" s="142">
        <f t="shared" si="0"/>
        <v>1103.9036640000004</v>
      </c>
      <c r="V12" s="142">
        <f t="shared" si="0"/>
        <v>1103.9036640000004</v>
      </c>
      <c r="W12" s="142">
        <f t="shared" si="0"/>
        <v>1103.9036640000004</v>
      </c>
      <c r="X12" s="142">
        <f t="shared" si="0"/>
        <v>1103.9036640000004</v>
      </c>
      <c r="Y12" s="142">
        <f t="shared" si="0"/>
        <v>1103.9036640000004</v>
      </c>
      <c r="Z12" s="142">
        <f t="shared" si="0"/>
        <v>1103.9036640000004</v>
      </c>
      <c r="AA12" s="142">
        <f t="shared" si="0"/>
        <v>1103.9036640000004</v>
      </c>
      <c r="AB12" s="142">
        <f t="shared" si="0"/>
        <v>1103.9036640000004</v>
      </c>
      <c r="AC12" s="142">
        <f t="shared" si="0"/>
        <v>1103.9036640000004</v>
      </c>
      <c r="AD12" s="142">
        <f t="shared" si="0"/>
        <v>1103.9036640000004</v>
      </c>
      <c r="AE12" s="142">
        <f t="shared" si="0"/>
        <v>1103.9036640000004</v>
      </c>
      <c r="AF12" s="142">
        <f t="shared" si="0"/>
        <v>1103.9036640000004</v>
      </c>
      <c r="AG12" s="142">
        <f t="shared" si="0"/>
        <v>1103.9036640000004</v>
      </c>
      <c r="AH12" s="142">
        <f t="shared" si="0"/>
        <v>1103.9036640000004</v>
      </c>
      <c r="AI12" s="142">
        <f t="shared" si="0"/>
        <v>1103.9036640000004</v>
      </c>
      <c r="AJ12" s="142">
        <f t="shared" si="0"/>
        <v>1103.9036640000004</v>
      </c>
      <c r="AK12" s="142">
        <f t="shared" si="0"/>
        <v>1103.9036640000004</v>
      </c>
      <c r="AL12" s="142">
        <f t="shared" si="0"/>
        <v>1103.9036640000004</v>
      </c>
      <c r="AM12" s="142">
        <f t="shared" si="0"/>
        <v>1103.9036640000004</v>
      </c>
      <c r="AN12" s="142">
        <f t="shared" si="0"/>
        <v>1103.9036640000004</v>
      </c>
      <c r="AO12" s="142">
        <f t="shared" si="0"/>
        <v>1103.9036640000004</v>
      </c>
      <c r="AP12" s="142">
        <f t="shared" si="0"/>
        <v>1103.9036640000004</v>
      </c>
      <c r="AQ12" s="142">
        <f t="shared" si="0"/>
        <v>1103.9036640000004</v>
      </c>
      <c r="AR12" s="142">
        <f t="shared" si="0"/>
        <v>1103.9036640000004</v>
      </c>
      <c r="AS12" s="142">
        <f t="shared" si="0"/>
        <v>1103.9036640000004</v>
      </c>
      <c r="AT12" s="142">
        <f t="shared" si="0"/>
        <v>1103.9036640000004</v>
      </c>
      <c r="AU12" s="142">
        <f t="shared" si="0"/>
        <v>1103.9036640000004</v>
      </c>
      <c r="AV12" s="142">
        <f t="shared" si="0"/>
        <v>1103.9036640000004</v>
      </c>
      <c r="AW12" s="142">
        <f t="shared" si="0"/>
        <v>1103.9036640000004</v>
      </c>
    </row>
    <row r="13" spans="1:49" ht="15.75" thickBot="1" x14ac:dyDescent="0.3">
      <c r="A13" s="153" t="s">
        <v>309</v>
      </c>
      <c r="B13" s="150">
        <f>SUM(B11:B12)</f>
        <v>37.019759999999998</v>
      </c>
      <c r="D13" s="154" t="s">
        <v>310</v>
      </c>
      <c r="E13" s="142">
        <f>E11*$B$8/1000</f>
        <v>0.80954832520106434</v>
      </c>
      <c r="F13" s="142">
        <f t="shared" ref="F13:AW13" si="1">F11*$B$8/1000</f>
        <v>0</v>
      </c>
      <c r="G13" s="142">
        <f t="shared" si="1"/>
        <v>0</v>
      </c>
      <c r="H13" s="142">
        <f t="shared" si="1"/>
        <v>0</v>
      </c>
      <c r="I13" s="142">
        <f t="shared" si="1"/>
        <v>0</v>
      </c>
      <c r="J13" s="142">
        <f t="shared" si="1"/>
        <v>0</v>
      </c>
      <c r="K13" s="142">
        <f t="shared" si="1"/>
        <v>0</v>
      </c>
      <c r="L13" s="142">
        <f t="shared" si="1"/>
        <v>0</v>
      </c>
      <c r="M13" s="142">
        <f t="shared" si="1"/>
        <v>0</v>
      </c>
      <c r="N13" s="142">
        <f t="shared" si="1"/>
        <v>0</v>
      </c>
      <c r="O13" s="142">
        <f t="shared" si="1"/>
        <v>0</v>
      </c>
      <c r="P13" s="142">
        <f t="shared" si="1"/>
        <v>0</v>
      </c>
      <c r="Q13" s="142">
        <f t="shared" si="1"/>
        <v>0</v>
      </c>
      <c r="R13" s="142">
        <f t="shared" si="1"/>
        <v>0</v>
      </c>
      <c r="S13" s="142">
        <f t="shared" si="1"/>
        <v>0</v>
      </c>
      <c r="T13" s="142">
        <f t="shared" si="1"/>
        <v>0</v>
      </c>
      <c r="U13" s="142">
        <f t="shared" si="1"/>
        <v>0</v>
      </c>
      <c r="V13" s="142">
        <f t="shared" si="1"/>
        <v>0</v>
      </c>
      <c r="W13" s="142">
        <f t="shared" si="1"/>
        <v>0</v>
      </c>
      <c r="X13" s="142">
        <f t="shared" si="1"/>
        <v>0</v>
      </c>
      <c r="Y13" s="142">
        <f t="shared" si="1"/>
        <v>0</v>
      </c>
      <c r="Z13" s="142">
        <f t="shared" si="1"/>
        <v>0</v>
      </c>
      <c r="AA13" s="142">
        <f t="shared" si="1"/>
        <v>0</v>
      </c>
      <c r="AB13" s="142">
        <f t="shared" si="1"/>
        <v>0</v>
      </c>
      <c r="AC13" s="142">
        <f t="shared" si="1"/>
        <v>0</v>
      </c>
      <c r="AD13" s="142">
        <f t="shared" si="1"/>
        <v>0</v>
      </c>
      <c r="AE13" s="142">
        <f t="shared" si="1"/>
        <v>0</v>
      </c>
      <c r="AF13" s="142">
        <f t="shared" si="1"/>
        <v>0</v>
      </c>
      <c r="AG13" s="142">
        <f t="shared" si="1"/>
        <v>0</v>
      </c>
      <c r="AH13" s="142">
        <f t="shared" si="1"/>
        <v>0</v>
      </c>
      <c r="AI13" s="142">
        <f t="shared" si="1"/>
        <v>0</v>
      </c>
      <c r="AJ13" s="142">
        <f t="shared" si="1"/>
        <v>0</v>
      </c>
      <c r="AK13" s="142">
        <f t="shared" si="1"/>
        <v>0</v>
      </c>
      <c r="AL13" s="142">
        <f t="shared" si="1"/>
        <v>0</v>
      </c>
      <c r="AM13" s="142">
        <f t="shared" si="1"/>
        <v>0</v>
      </c>
      <c r="AN13" s="142">
        <f t="shared" si="1"/>
        <v>0</v>
      </c>
      <c r="AO13" s="142">
        <f t="shared" si="1"/>
        <v>0</v>
      </c>
      <c r="AP13" s="142">
        <f t="shared" si="1"/>
        <v>0</v>
      </c>
      <c r="AQ13" s="142">
        <f t="shared" si="1"/>
        <v>0</v>
      </c>
      <c r="AR13" s="142">
        <f t="shared" si="1"/>
        <v>0</v>
      </c>
      <c r="AS13" s="142">
        <f t="shared" si="1"/>
        <v>0</v>
      </c>
      <c r="AT13" s="142">
        <f t="shared" si="1"/>
        <v>0</v>
      </c>
      <c r="AU13" s="142">
        <f t="shared" si="1"/>
        <v>0</v>
      </c>
      <c r="AV13" s="142">
        <f t="shared" si="1"/>
        <v>0</v>
      </c>
      <c r="AW13" s="142">
        <f t="shared" si="1"/>
        <v>0</v>
      </c>
    </row>
    <row r="16" spans="1:49" x14ac:dyDescent="0.25">
      <c r="A16" s="141" t="s">
        <v>338</v>
      </c>
    </row>
    <row r="17" spans="1:1" x14ac:dyDescent="0.25">
      <c r="A17" s="141" t="s">
        <v>339</v>
      </c>
    </row>
    <row r="18" spans="1:1" x14ac:dyDescent="0.25">
      <c r="A18" s="174" t="s">
        <v>344</v>
      </c>
    </row>
    <row r="19" spans="1:1" x14ac:dyDescent="0.25">
      <c r="A19" s="174" t="s">
        <v>345</v>
      </c>
    </row>
  </sheetData>
  <sheetProtection password="CD26" sheet="1" objects="1" scenarios="1" selectLockedCells="1" selectUnlockedCells="1"/>
  <mergeCells count="1">
    <mergeCell ref="A5: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A9" sqref="A9"/>
    </sheetView>
  </sheetViews>
  <sheetFormatPr defaultRowHeight="15" x14ac:dyDescent="0.25"/>
  <cols>
    <col min="1" max="2" width="9.140625" style="141"/>
    <col min="3" max="8" width="9.5703125" style="141" bestFit="1" customWidth="1"/>
    <col min="9" max="9" width="9.140625" style="141"/>
    <col min="10" max="10" width="9.5703125" style="141" bestFit="1" customWidth="1"/>
    <col min="11" max="16384" width="9.140625" style="141"/>
  </cols>
  <sheetData>
    <row r="1" spans="1:16" x14ac:dyDescent="0.25">
      <c r="A1" s="161"/>
      <c r="B1" s="161"/>
      <c r="C1" s="161"/>
      <c r="D1" s="161"/>
      <c r="E1" s="161"/>
      <c r="F1" s="161"/>
      <c r="G1" s="161"/>
      <c r="H1" s="161"/>
      <c r="I1" s="161"/>
      <c r="J1" s="161"/>
      <c r="K1" s="161"/>
      <c r="L1" s="161"/>
      <c r="M1" s="161"/>
      <c r="N1" s="161"/>
      <c r="O1" s="161"/>
      <c r="P1" s="161"/>
    </row>
    <row r="2" spans="1:16" ht="15.75" thickBot="1" x14ac:dyDescent="0.3">
      <c r="A2" s="161"/>
      <c r="B2" s="161"/>
      <c r="C2" s="161"/>
      <c r="D2" s="161"/>
      <c r="E2" s="161"/>
      <c r="F2" s="161"/>
      <c r="G2" s="161"/>
      <c r="H2" s="161"/>
      <c r="I2" s="161"/>
      <c r="J2" s="161"/>
      <c r="K2" s="161"/>
      <c r="L2" s="161"/>
      <c r="M2" s="161"/>
      <c r="N2" s="161"/>
      <c r="O2" s="161"/>
      <c r="P2" s="161"/>
    </row>
    <row r="3" spans="1:16" ht="15.75" thickBot="1" x14ac:dyDescent="0.3">
      <c r="A3" s="162"/>
      <c r="B3" s="163"/>
      <c r="C3" s="163"/>
      <c r="D3" s="163"/>
      <c r="E3" s="163"/>
      <c r="F3" s="163"/>
      <c r="G3" s="163"/>
      <c r="H3" s="163"/>
      <c r="I3" s="217" t="s">
        <v>323</v>
      </c>
      <c r="J3" s="218"/>
      <c r="K3" s="218"/>
      <c r="L3" s="218"/>
      <c r="M3" s="218"/>
      <c r="N3" s="218"/>
      <c r="O3" s="218"/>
      <c r="P3" s="219"/>
    </row>
    <row r="4" spans="1:16" x14ac:dyDescent="0.25">
      <c r="A4" s="217" t="s">
        <v>324</v>
      </c>
      <c r="B4" s="218"/>
      <c r="C4" s="218"/>
      <c r="D4" s="218"/>
      <c r="E4" s="218"/>
      <c r="F4" s="218"/>
      <c r="G4" s="218"/>
      <c r="H4" s="218"/>
      <c r="I4" s="220" t="s">
        <v>325</v>
      </c>
      <c r="J4" s="221"/>
      <c r="K4" s="221" t="s">
        <v>326</v>
      </c>
      <c r="L4" s="221"/>
      <c r="M4" s="221" t="s">
        <v>327</v>
      </c>
      <c r="N4" s="221"/>
      <c r="O4" s="221" t="s">
        <v>18</v>
      </c>
      <c r="P4" s="222"/>
    </row>
    <row r="5" spans="1:16" ht="89.25" x14ac:dyDescent="0.25">
      <c r="A5" s="164" t="s">
        <v>328</v>
      </c>
      <c r="B5" s="165" t="s">
        <v>242</v>
      </c>
      <c r="C5" s="165" t="s">
        <v>329</v>
      </c>
      <c r="D5" s="165" t="s">
        <v>243</v>
      </c>
      <c r="E5" s="165" t="s">
        <v>244</v>
      </c>
      <c r="F5" s="165" t="s">
        <v>330</v>
      </c>
      <c r="G5" s="165" t="s">
        <v>245</v>
      </c>
      <c r="H5" s="165" t="s">
        <v>246</v>
      </c>
      <c r="I5" s="164" t="s">
        <v>15</v>
      </c>
      <c r="J5" s="165" t="s">
        <v>331</v>
      </c>
      <c r="K5" s="165" t="s">
        <v>15</v>
      </c>
      <c r="L5" s="165" t="s">
        <v>331</v>
      </c>
      <c r="M5" s="165" t="s">
        <v>332</v>
      </c>
      <c r="N5" s="165" t="s">
        <v>331</v>
      </c>
      <c r="O5" s="165" t="s">
        <v>333</v>
      </c>
      <c r="P5" s="166" t="s">
        <v>334</v>
      </c>
    </row>
    <row r="6" spans="1:16" x14ac:dyDescent="0.25">
      <c r="A6" s="164" t="s">
        <v>85</v>
      </c>
      <c r="B6" s="165" t="s">
        <v>85</v>
      </c>
      <c r="C6" s="165" t="s">
        <v>85</v>
      </c>
      <c r="D6" s="165" t="s">
        <v>85</v>
      </c>
      <c r="E6" s="165" t="s">
        <v>85</v>
      </c>
      <c r="F6" s="165" t="s">
        <v>85</v>
      </c>
      <c r="G6" s="165" t="s">
        <v>85</v>
      </c>
      <c r="H6" s="165" t="s">
        <v>85</v>
      </c>
      <c r="I6" s="164" t="s">
        <v>39</v>
      </c>
      <c r="J6" s="165" t="s">
        <v>39</v>
      </c>
      <c r="K6" s="165" t="s">
        <v>39</v>
      </c>
      <c r="L6" s="165" t="s">
        <v>39</v>
      </c>
      <c r="M6" s="165" t="s">
        <v>39</v>
      </c>
      <c r="N6" s="165" t="s">
        <v>39</v>
      </c>
      <c r="O6" s="165" t="s">
        <v>335</v>
      </c>
      <c r="P6" s="166" t="s">
        <v>335</v>
      </c>
    </row>
    <row r="7" spans="1:16" x14ac:dyDescent="0.25">
      <c r="A7" s="167">
        <f>-1*'Option 1'!E86</f>
        <v>0</v>
      </c>
      <c r="B7" s="167">
        <f>-1*'Option 1'!F86</f>
        <v>-1103.9036640000004</v>
      </c>
      <c r="C7" s="167">
        <f>-1*'Option 1'!G86</f>
        <v>-1103.9036640000004</v>
      </c>
      <c r="D7" s="167">
        <f>-1*'Option 1'!H86</f>
        <v>-1103.9036640000004</v>
      </c>
      <c r="E7" s="167">
        <f>-1*'Option 1'!I86</f>
        <v>-1103.9036640000004</v>
      </c>
      <c r="F7" s="167">
        <f>-1*'Option 1'!J86</f>
        <v>-1103.9036640000004</v>
      </c>
      <c r="G7" s="167">
        <f>-1*'Option 1'!K86</f>
        <v>-1103.9036640000004</v>
      </c>
      <c r="H7" s="167">
        <f>-1*'Option 1'!L86</f>
        <v>-1103.9036640000004</v>
      </c>
      <c r="I7" s="167">
        <f>-1*SUM('Option 1'!E18:L18)</f>
        <v>0.80954832520106434</v>
      </c>
      <c r="J7" s="167">
        <f>-1*SUM('Option 1'!E18:AW18)</f>
        <v>0.80954832520106434</v>
      </c>
      <c r="K7" s="167">
        <f>SUM('Option 1'!E25:L25)</f>
        <v>0</v>
      </c>
      <c r="L7" s="167">
        <f>SUM('Option 1'!E25:AW25)</f>
        <v>0</v>
      </c>
      <c r="M7" s="167">
        <f>SUM('Option 1'!E76:L76)</f>
        <v>0.3122961046338838</v>
      </c>
      <c r="N7" s="167">
        <f>SUM('Option 1'!E76:AW76)</f>
        <v>2.3559198102218923</v>
      </c>
      <c r="O7" s="167">
        <f>'Option 1'!L81</f>
        <v>-0.19976721311225304</v>
      </c>
      <c r="P7" s="167">
        <f>'Option 1'!AW81</f>
        <v>0.33623609126164761</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2017-06-07T09:30:20Z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