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annah.greaves\Desktop\ENW\Regulatory Information\Environment Report\"/>
    </mc:Choice>
  </mc:AlternateContent>
  <workbookProtection workbookPassword="C2E6" lockStructure="1"/>
  <bookViews>
    <workbookView xWindow="0" yWindow="0" windowWidth="25200" windowHeight="11985" tabRatio="601"/>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Losses Snapshot Data" sheetId="37" r:id="rId9"/>
  </sheets>
  <calcPr calcId="152511" calcMode="manual"/>
</workbook>
</file>

<file path=xl/calcChain.xml><?xml version="1.0" encoding="utf-8"?>
<calcChain xmlns="http://schemas.openxmlformats.org/spreadsheetml/2006/main">
  <c r="G11" i="20" l="1"/>
  <c r="G10" i="20"/>
  <c r="G9" i="20"/>
  <c r="G8" i="20"/>
  <c r="G7" i="20"/>
  <c r="BG5" i="20"/>
  <c r="BF5" i="20"/>
  <c r="BE5" i="20"/>
  <c r="BD5"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E12" i="32" l="1"/>
  <c r="E13" i="31" s="1"/>
  <c r="E12" i="27"/>
  <c r="E7" i="10" s="1"/>
  <c r="B6" i="27"/>
  <c r="AX86" i="31" l="1"/>
  <c r="AY86" i="31"/>
  <c r="AZ86" i="31"/>
  <c r="BA86" i="31"/>
  <c r="BB86" i="31"/>
  <c r="BC86" i="31"/>
  <c r="BD86" i="31"/>
  <c r="G5" i="32"/>
  <c r="B9" i="32" s="1"/>
  <c r="AX87" i="31" l="1"/>
  <c r="G5" i="27" l="1"/>
  <c r="B9" i="27" s="1"/>
  <c r="E11" i="27" l="1"/>
  <c r="F11" i="27" s="1"/>
  <c r="G11" i="27" s="1"/>
  <c r="H11" i="27" s="1"/>
  <c r="I11" i="27" s="1"/>
  <c r="J11" i="27" s="1"/>
  <c r="K11" i="27" s="1"/>
  <c r="L11" i="27" s="1"/>
  <c r="M11" i="27" s="1"/>
  <c r="N11" i="27" s="1"/>
  <c r="O11" i="27" s="1"/>
  <c r="P11" i="27" s="1"/>
  <c r="Q11" i="27" s="1"/>
  <c r="R11" i="27" s="1"/>
  <c r="S11" i="27" s="1"/>
  <c r="T11" i="27" s="1"/>
  <c r="U11" i="27" s="1"/>
  <c r="V11" i="27" s="1"/>
  <c r="W11" i="27" s="1"/>
  <c r="X11" i="27" s="1"/>
  <c r="Y11" i="27" s="1"/>
  <c r="Z11" i="27" s="1"/>
  <c r="AA11" i="27" s="1"/>
  <c r="AB11" i="27" s="1"/>
  <c r="AC11" i="27" s="1"/>
  <c r="AD11" i="27" s="1"/>
  <c r="AE11" i="27" s="1"/>
  <c r="AF11" i="27" s="1"/>
  <c r="AG11" i="27" s="1"/>
  <c r="AH11" i="27" s="1"/>
  <c r="AI11" i="27" s="1"/>
  <c r="AJ11" i="27" s="1"/>
  <c r="AK11" i="27" s="1"/>
  <c r="AL11" i="27" s="1"/>
  <c r="AM11" i="27" s="1"/>
  <c r="AN11" i="27" s="1"/>
  <c r="AO11" i="27" s="1"/>
  <c r="AP11" i="27" s="1"/>
  <c r="AQ11" i="27" s="1"/>
  <c r="AR11" i="27" s="1"/>
  <c r="AS11" i="27" s="1"/>
  <c r="AT11" i="27" s="1"/>
  <c r="AU11" i="27" s="1"/>
  <c r="AV11" i="27" s="1"/>
  <c r="AW11" i="27" s="1"/>
  <c r="B10" i="32"/>
  <c r="F11" i="32" s="1"/>
  <c r="G11" i="32" s="1"/>
  <c r="H11" i="32" s="1"/>
  <c r="I11" i="32" s="1"/>
  <c r="J11" i="32" s="1"/>
  <c r="K11" i="32" s="1"/>
  <c r="L11" i="32" s="1"/>
  <c r="M11" i="32" s="1"/>
  <c r="N11" i="32" s="1"/>
  <c r="O11" i="32" s="1"/>
  <c r="P11" i="32" s="1"/>
  <c r="Q11" i="32" s="1"/>
  <c r="R11" i="32" s="1"/>
  <c r="S11" i="32" s="1"/>
  <c r="T11" i="32" s="1"/>
  <c r="U11" i="32" s="1"/>
  <c r="V11" i="32" s="1"/>
  <c r="W11" i="32" s="1"/>
  <c r="X11" i="32" s="1"/>
  <c r="Y11" i="32" s="1"/>
  <c r="Z11" i="32" s="1"/>
  <c r="AA11" i="32" s="1"/>
  <c r="AB11" i="32" s="1"/>
  <c r="AC11" i="32" s="1"/>
  <c r="AD11" i="32" s="1"/>
  <c r="AE11" i="32" s="1"/>
  <c r="AF11" i="32" s="1"/>
  <c r="AG11" i="32" s="1"/>
  <c r="AH11" i="32" s="1"/>
  <c r="AI11" i="32" s="1"/>
  <c r="AJ11" i="32" s="1"/>
  <c r="AK11" i="32" s="1"/>
  <c r="AL11" i="32" s="1"/>
  <c r="AM11" i="32" s="1"/>
  <c r="AN11" i="32" s="1"/>
  <c r="AO11" i="32" s="1"/>
  <c r="AP11" i="32" s="1"/>
  <c r="AQ11" i="32" s="1"/>
  <c r="AR11" i="32" s="1"/>
  <c r="AS11" i="32" s="1"/>
  <c r="AT11" i="32" s="1"/>
  <c r="AU11" i="32" s="1"/>
  <c r="AV11" i="32" s="1"/>
  <c r="AW11" i="32" s="1"/>
  <c r="G19" i="10"/>
  <c r="BD68" i="31"/>
  <c r="BD65" i="3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V26" i="31" s="1"/>
  <c r="AU18" i="31"/>
  <c r="AT18" i="31"/>
  <c r="AT26" i="31" s="1"/>
  <c r="AS18" i="31"/>
  <c r="AR18" i="31"/>
  <c r="AR26" i="31" s="1"/>
  <c r="AQ18" i="31"/>
  <c r="AP18" i="31"/>
  <c r="AO18" i="31"/>
  <c r="AN18" i="31"/>
  <c r="AN26" i="31" s="1"/>
  <c r="AM18" i="31"/>
  <c r="AL18" i="31"/>
  <c r="AL26" i="31" s="1"/>
  <c r="AK18" i="31"/>
  <c r="AJ18" i="31"/>
  <c r="AJ26" i="31" s="1"/>
  <c r="AI18" i="31"/>
  <c r="AH18" i="31"/>
  <c r="AG18" i="31"/>
  <c r="AF18" i="31"/>
  <c r="AF26" i="31" s="1"/>
  <c r="AE18" i="31"/>
  <c r="AD18" i="31"/>
  <c r="AD26" i="31" s="1"/>
  <c r="AC18" i="31"/>
  <c r="AB18" i="31"/>
  <c r="AB26" i="31" s="1"/>
  <c r="AA18" i="31"/>
  <c r="Z18" i="31"/>
  <c r="Y18" i="31"/>
  <c r="X18" i="31"/>
  <c r="X26" i="31" s="1"/>
  <c r="W18" i="31"/>
  <c r="V18" i="31"/>
  <c r="V26" i="31" s="1"/>
  <c r="U18" i="31"/>
  <c r="T18" i="31"/>
  <c r="T26" i="31" s="1"/>
  <c r="S18" i="31"/>
  <c r="R18" i="31"/>
  <c r="Q18" i="31"/>
  <c r="P18" i="31"/>
  <c r="P26" i="31" s="1"/>
  <c r="O18" i="31"/>
  <c r="N18" i="31"/>
  <c r="N26" i="31" s="1"/>
  <c r="M18" i="31"/>
  <c r="L18" i="31"/>
  <c r="L26" i="31" s="1"/>
  <c r="K18" i="31"/>
  <c r="J18" i="31"/>
  <c r="I18" i="31"/>
  <c r="H18" i="31"/>
  <c r="H26" i="31" s="1"/>
  <c r="G18" i="31"/>
  <c r="F18" i="31"/>
  <c r="F26" i="31" s="1"/>
  <c r="E18" i="31"/>
  <c r="BD72" i="31"/>
  <c r="BD70" i="31"/>
  <c r="BD67" i="31"/>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J26" i="31" l="1"/>
  <c r="R26" i="31"/>
  <c r="Z26" i="31"/>
  <c r="AH26" i="31"/>
  <c r="AP26" i="31"/>
  <c r="L7" i="37"/>
  <c r="K7" i="37"/>
  <c r="E29" i="10"/>
  <c r="E26" i="31"/>
  <c r="E28" i="31" s="1"/>
  <c r="E29" i="31" s="1"/>
  <c r="I7" i="37"/>
  <c r="J7" i="37"/>
  <c r="E86" i="31"/>
  <c r="F29" i="10"/>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G26" i="31"/>
  <c r="G28" i="31" s="1"/>
  <c r="G29" i="31" s="1"/>
  <c r="I26" i="31"/>
  <c r="I28" i="31" s="1"/>
  <c r="I29" i="31" s="1"/>
  <c r="K26" i="31"/>
  <c r="K28" i="31" s="1"/>
  <c r="K29" i="31" s="1"/>
  <c r="M26" i="31"/>
  <c r="M28" i="31" s="1"/>
  <c r="M29" i="31" s="1"/>
  <c r="O26" i="31"/>
  <c r="O28" i="31" s="1"/>
  <c r="O29" i="31" s="1"/>
  <c r="Q26" i="31"/>
  <c r="Q28" i="31" s="1"/>
  <c r="Q29" i="31" s="1"/>
  <c r="S26" i="31"/>
  <c r="S28" i="31" s="1"/>
  <c r="S29" i="31" s="1"/>
  <c r="U26" i="31"/>
  <c r="U28" i="31" s="1"/>
  <c r="U29" i="31" s="1"/>
  <c r="W26" i="31"/>
  <c r="W28" i="31" s="1"/>
  <c r="W29" i="31" s="1"/>
  <c r="AA26" i="31"/>
  <c r="AA28" i="31" s="1"/>
  <c r="AA29" i="31" s="1"/>
  <c r="AC26" i="31"/>
  <c r="AC28" i="31" s="1"/>
  <c r="AC29" i="31" s="1"/>
  <c r="AE26" i="31"/>
  <c r="AE28" i="31" s="1"/>
  <c r="AE29" i="31" s="1"/>
  <c r="AG26" i="31"/>
  <c r="AG28" i="31" s="1"/>
  <c r="AG29" i="31" s="1"/>
  <c r="AI26" i="31"/>
  <c r="AI28" i="31" s="1"/>
  <c r="AI29" i="31" s="1"/>
  <c r="AK26" i="31"/>
  <c r="AK28" i="31" s="1"/>
  <c r="AM26" i="31"/>
  <c r="AM28" i="31" s="1"/>
  <c r="AM29" i="31" s="1"/>
  <c r="AO26" i="31"/>
  <c r="AO28" i="31" s="1"/>
  <c r="AQ26" i="31"/>
  <c r="AQ28" i="31" s="1"/>
  <c r="AQ29" i="31" s="1"/>
  <c r="AS26" i="31"/>
  <c r="AS28" i="31" s="1"/>
  <c r="AU26" i="31"/>
  <c r="AU28" i="31" s="1"/>
  <c r="AU29" i="31" s="1"/>
  <c r="AW26" i="31"/>
  <c r="AW28" i="31" s="1"/>
  <c r="BC87" i="31"/>
  <c r="BA87" i="31"/>
  <c r="BC30" i="10"/>
  <c r="BA30" i="10"/>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Y28" i="31" s="1"/>
  <c r="Y29" i="31" s="1"/>
  <c r="F28" i="31"/>
  <c r="F29" i="31" s="1"/>
  <c r="H28" i="31"/>
  <c r="H29" i="31" s="1"/>
  <c r="J28" i="31"/>
  <c r="J29" i="31" s="1"/>
  <c r="L28" i="31"/>
  <c r="L29" i="31" s="1"/>
  <c r="N28" i="31"/>
  <c r="N29" i="31" s="1"/>
  <c r="P28" i="31"/>
  <c r="P29" i="31" s="1"/>
  <c r="R28" i="31"/>
  <c r="R29" i="31" s="1"/>
  <c r="T28" i="31"/>
  <c r="T29" i="31" s="1"/>
  <c r="V28" i="31"/>
  <c r="V29" i="31" s="1"/>
  <c r="X28" i="31"/>
  <c r="X29" i="31" s="1"/>
  <c r="Z28" i="31"/>
  <c r="Z29" i="31" s="1"/>
  <c r="AB28" i="31"/>
  <c r="AB29" i="31" s="1"/>
  <c r="AD28" i="31"/>
  <c r="AD29" i="31" s="1"/>
  <c r="AF28" i="31"/>
  <c r="AF29" i="31" s="1"/>
  <c r="AH28" i="31"/>
  <c r="AH29" i="31" s="1"/>
  <c r="AJ28" i="31"/>
  <c r="AJ29" i="31" s="1"/>
  <c r="AL28" i="31"/>
  <c r="AL29" i="31" s="1"/>
  <c r="AN28" i="31"/>
  <c r="AN29" i="31" s="1"/>
  <c r="AP28" i="31"/>
  <c r="AP29" i="31" s="1"/>
  <c r="AR28" i="31"/>
  <c r="AR29" i="31" s="1"/>
  <c r="AT28" i="31"/>
  <c r="AT29" i="31" s="1"/>
  <c r="AV28" i="31"/>
  <c r="AV29" i="31" s="1"/>
  <c r="E87" i="31" l="1"/>
  <c r="A7" i="37"/>
  <c r="F86" i="31"/>
  <c r="E65" i="31"/>
  <c r="AY87" i="31"/>
  <c r="AY30" i="10"/>
  <c r="AZ30" i="10"/>
  <c r="AZ87" i="31"/>
  <c r="BD30" i="10"/>
  <c r="BD87" i="31"/>
  <c r="AX30" i="10"/>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E63" i="31" s="1"/>
  <c r="E64" i="31" s="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AX13" i="10"/>
  <c r="AY13" i="10"/>
  <c r="AZ13" i="10"/>
  <c r="BA13" i="10"/>
  <c r="BB13" i="10"/>
  <c r="BC13" i="10"/>
  <c r="BD13" i="10"/>
  <c r="E13" i="10"/>
  <c r="F87" i="31" l="1"/>
  <c r="B7" i="37"/>
  <c r="G86" i="31"/>
  <c r="F65" i="31"/>
  <c r="G29" i="10"/>
  <c r="G13" i="10" s="1"/>
  <c r="H29" i="10"/>
  <c r="H13" i="10" s="1"/>
  <c r="BA60" i="31"/>
  <c r="BC60" i="31"/>
  <c r="AY60" i="31"/>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G65" i="31" l="1"/>
  <c r="C7" i="37"/>
  <c r="G87" i="31"/>
  <c r="H86" i="31"/>
  <c r="I29" i="10"/>
  <c r="I13" i="10" s="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H87" i="31" l="1"/>
  <c r="D7" i="37"/>
  <c r="H65" i="31"/>
  <c r="I86" i="31"/>
  <c r="J29" i="10"/>
  <c r="J13" i="10" s="1"/>
  <c r="F30" i="10"/>
  <c r="F14" i="10" s="1"/>
  <c r="F66" i="31"/>
  <c r="BC14" i="10"/>
  <c r="BC69" i="31"/>
  <c r="BC66" i="31"/>
  <c r="AY14" i="10"/>
  <c r="AY69" i="31"/>
  <c r="AY66" i="31"/>
  <c r="AW69" i="31"/>
  <c r="AU69" i="31"/>
  <c r="AS69" i="31"/>
  <c r="AQ69" i="31"/>
  <c r="AO69" i="31"/>
  <c r="AM69" i="31"/>
  <c r="AK69" i="31"/>
  <c r="AI69" i="31"/>
  <c r="AG69" i="31"/>
  <c r="AE69" i="31"/>
  <c r="AC69" i="31"/>
  <c r="AA69" i="31"/>
  <c r="Y69" i="31"/>
  <c r="W69" i="31"/>
  <c r="U69" i="31"/>
  <c r="S69" i="31"/>
  <c r="Q69" i="31"/>
  <c r="O69" i="31"/>
  <c r="M69" i="31"/>
  <c r="K69" i="31"/>
  <c r="I69" i="31"/>
  <c r="G69" i="31"/>
  <c r="E14" i="10"/>
  <c r="E69" i="31"/>
  <c r="E66" i="31"/>
  <c r="BA14" i="10"/>
  <c r="BA69" i="31"/>
  <c r="BA66" i="31"/>
  <c r="BD14" i="10"/>
  <c r="BD69" i="31"/>
  <c r="BD66" i="31"/>
  <c r="BB14" i="10"/>
  <c r="BB69" i="31"/>
  <c r="BB66" i="31"/>
  <c r="AZ14" i="10"/>
  <c r="AZ69" i="31"/>
  <c r="AZ66" i="31"/>
  <c r="AX14" i="10"/>
  <c r="AX69" i="31"/>
  <c r="AX66" i="31"/>
  <c r="AV69" i="31"/>
  <c r="AT69" i="31"/>
  <c r="AR69" i="31"/>
  <c r="AP69" i="31"/>
  <c r="AN69" i="3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I65" i="31" l="1"/>
  <c r="E7" i="37"/>
  <c r="I87" i="31"/>
  <c r="J86" i="31"/>
  <c r="K29" i="10"/>
  <c r="K13" i="10" s="1"/>
  <c r="AZ76" i="31"/>
  <c r="E76" i="31"/>
  <c r="BD76" i="31"/>
  <c r="BC76" i="31"/>
  <c r="G66" i="31"/>
  <c r="G76" i="31" s="1"/>
  <c r="G77" i="31" s="1"/>
  <c r="G80" i="31" s="1"/>
  <c r="G30" i="10"/>
  <c r="G14" i="10" s="1"/>
  <c r="F76" i="31"/>
  <c r="F77" i="31" s="1"/>
  <c r="F80" i="31" s="1"/>
  <c r="AX76" i="31"/>
  <c r="BB76" i="31"/>
  <c r="BA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J65" i="31" l="1"/>
  <c r="F7" i="37"/>
  <c r="E77" i="31"/>
  <c r="E80" i="31" s="1"/>
  <c r="E81" i="31" s="1"/>
  <c r="J87" i="31"/>
  <c r="K86" i="31"/>
  <c r="L29" i="10"/>
  <c r="L13" i="10" s="1"/>
  <c r="H30" i="10"/>
  <c r="H14" i="10" s="1"/>
  <c r="H24" i="10" s="1"/>
  <c r="H66" i="31"/>
  <c r="H76" i="31" s="1"/>
  <c r="H77" i="31" s="1"/>
  <c r="H80" i="31" s="1"/>
  <c r="J63" i="31"/>
  <c r="J64" i="31" s="1"/>
  <c r="K62" i="31"/>
  <c r="L61" i="31" s="1"/>
  <c r="F24" i="10"/>
  <c r="G24" i="10"/>
  <c r="AX24" i="10"/>
  <c r="AY24" i="10"/>
  <c r="AZ24" i="10"/>
  <c r="BA24" i="10"/>
  <c r="BB24" i="10"/>
  <c r="BC24" i="10"/>
  <c r="BD24" i="10"/>
  <c r="E24" i="10"/>
  <c r="K65" i="31" l="1"/>
  <c r="G7" i="37"/>
  <c r="F81" i="31"/>
  <c r="G81" i="31" s="1"/>
  <c r="H81" i="31" s="1"/>
  <c r="K87" i="31"/>
  <c r="L86" i="31"/>
  <c r="M29" i="10"/>
  <c r="M13" i="10" s="1"/>
  <c r="K63" i="31"/>
  <c r="K64" i="31" s="1"/>
  <c r="I66" i="31"/>
  <c r="I76" i="31" s="1"/>
  <c r="I30" i="10"/>
  <c r="I14" i="10" s="1"/>
  <c r="I24" i="10" s="1"/>
  <c r="L62" i="31"/>
  <c r="M61" i="31" s="1"/>
  <c r="L65" i="31" l="1"/>
  <c r="H7" i="37"/>
  <c r="I77" i="31"/>
  <c r="I80" i="31" s="1"/>
  <c r="I81" i="31" s="1"/>
  <c r="M86" i="31"/>
  <c r="M65" i="31" s="1"/>
  <c r="L87" i="31"/>
  <c r="N29" i="10"/>
  <c r="N13" i="10" s="1"/>
  <c r="J30" i="10"/>
  <c r="J14" i="10" s="1"/>
  <c r="J24" i="10" s="1"/>
  <c r="J66" i="31"/>
  <c r="J76" i="31" s="1"/>
  <c r="J77" i="31" s="1"/>
  <c r="J80" i="31" s="1"/>
  <c r="L63" i="31"/>
  <c r="L64" i="31" s="1"/>
  <c r="M62" i="31"/>
  <c r="N61" i="31" s="1"/>
  <c r="N86" i="31" l="1"/>
  <c r="N87" i="31" s="1"/>
  <c r="M87" i="31"/>
  <c r="O29" i="10"/>
  <c r="O13" i="10" s="1"/>
  <c r="J81" i="31"/>
  <c r="K66" i="31"/>
  <c r="K76" i="31" s="1"/>
  <c r="K77" i="31" s="1"/>
  <c r="K80" i="31" s="1"/>
  <c r="K30" i="10"/>
  <c r="K14" i="10" s="1"/>
  <c r="K24" i="10" s="1"/>
  <c r="M63" i="31"/>
  <c r="M64" i="31" s="1"/>
  <c r="N62" i="31"/>
  <c r="O61" i="31" s="1"/>
  <c r="N65" i="31" l="1"/>
  <c r="O86" i="31"/>
  <c r="O65" i="31" s="1"/>
  <c r="P29" i="10"/>
  <c r="P13" i="10" s="1"/>
  <c r="K81" i="31"/>
  <c r="L30" i="10"/>
  <c r="L14" i="10" s="1"/>
  <c r="L24" i="10" s="1"/>
  <c r="L66" i="31"/>
  <c r="L76" i="31" s="1"/>
  <c r="L77" i="31" s="1"/>
  <c r="L80" i="31" s="1"/>
  <c r="O62" i="31"/>
  <c r="P61" i="31" s="1"/>
  <c r="N63" i="31"/>
  <c r="N64" i="31" s="1"/>
  <c r="M7" i="37" l="1"/>
  <c r="O87" i="31"/>
  <c r="P86" i="31"/>
  <c r="P87" i="31" s="1"/>
  <c r="Q29" i="10"/>
  <c r="Q13" i="10" s="1"/>
  <c r="L81" i="31"/>
  <c r="O7" i="37" s="1"/>
  <c r="M66" i="31"/>
  <c r="M76" i="31" s="1"/>
  <c r="M30" i="10"/>
  <c r="M14" i="10" s="1"/>
  <c r="M24" i="10" s="1"/>
  <c r="P62" i="31"/>
  <c r="Q61" i="31" s="1"/>
  <c r="O63" i="31"/>
  <c r="O64" i="31" s="1"/>
  <c r="M77" i="31" l="1"/>
  <c r="M80" i="31" s="1"/>
  <c r="M81" i="31" s="1"/>
  <c r="P65" i="31"/>
  <c r="Q86" i="31"/>
  <c r="Q65" i="31" s="1"/>
  <c r="R29" i="10"/>
  <c r="R13" i="10" s="1"/>
  <c r="N30" i="10"/>
  <c r="N14" i="10" s="1"/>
  <c r="N24" i="10" s="1"/>
  <c r="N66" i="31"/>
  <c r="N76" i="31" s="1"/>
  <c r="N77" i="31" s="1"/>
  <c r="N80" i="31" s="1"/>
  <c r="Q62" i="31"/>
  <c r="R61" i="31" s="1"/>
  <c r="P63" i="31"/>
  <c r="P64" i="31" s="1"/>
  <c r="R86" i="31" l="1"/>
  <c r="R87" i="31" s="1"/>
  <c r="Q87" i="31"/>
  <c r="S29" i="10"/>
  <c r="S13" i="10" s="1"/>
  <c r="N81" i="31"/>
  <c r="O66" i="31"/>
  <c r="O76" i="31" s="1"/>
  <c r="O77" i="31" s="1"/>
  <c r="O80" i="31" s="1"/>
  <c r="O30" i="10"/>
  <c r="O14" i="10" s="1"/>
  <c r="O24" i="10" s="1"/>
  <c r="R62" i="31"/>
  <c r="S61" i="31" s="1"/>
  <c r="Q63" i="31"/>
  <c r="Q64" i="31" s="1"/>
  <c r="R65" i="31" l="1"/>
  <c r="S86" i="31"/>
  <c r="S65" i="31" s="1"/>
  <c r="T29" i="10"/>
  <c r="T13" i="10" s="1"/>
  <c r="O81" i="31"/>
  <c r="P30" i="10"/>
  <c r="P14" i="10" s="1"/>
  <c r="P24" i="10" s="1"/>
  <c r="P66" i="31"/>
  <c r="P76" i="31" s="1"/>
  <c r="P77" i="31" s="1"/>
  <c r="P80" i="31" s="1"/>
  <c r="S62" i="31"/>
  <c r="T61" i="31" s="1"/>
  <c r="R63" i="31"/>
  <c r="R64" i="31" s="1"/>
  <c r="S87" i="31" l="1"/>
  <c r="T86" i="31"/>
  <c r="T65" i="31" s="1"/>
  <c r="U29" i="10"/>
  <c r="U13" i="10" s="1"/>
  <c r="P81" i="31"/>
  <c r="Q66" i="31"/>
  <c r="Q76" i="31" s="1"/>
  <c r="Q77" i="31" s="1"/>
  <c r="Q80" i="31" s="1"/>
  <c r="Q30" i="10"/>
  <c r="Q14" i="10" s="1"/>
  <c r="Q24" i="10" s="1"/>
  <c r="T62" i="31"/>
  <c r="U61" i="31" s="1"/>
  <c r="S63" i="31"/>
  <c r="S64" i="31" s="1"/>
  <c r="T87" i="31" l="1"/>
  <c r="U86" i="31"/>
  <c r="U65" i="31" s="1"/>
  <c r="V29" i="10"/>
  <c r="V13" i="10" s="1"/>
  <c r="Q81" i="31"/>
  <c r="R30" i="10"/>
  <c r="R14" i="10" s="1"/>
  <c r="R24" i="10" s="1"/>
  <c r="R66" i="31"/>
  <c r="R76" i="31" s="1"/>
  <c r="R77" i="31" s="1"/>
  <c r="R80" i="31" s="1"/>
  <c r="U62" i="31"/>
  <c r="V61" i="31" s="1"/>
  <c r="T63" i="31"/>
  <c r="T64" i="31" s="1"/>
  <c r="V86" i="31" l="1"/>
  <c r="V65" i="31" s="1"/>
  <c r="U87" i="31"/>
  <c r="W29" i="10"/>
  <c r="W13" i="10" s="1"/>
  <c r="R81" i="31"/>
  <c r="S66" i="31"/>
  <c r="S76" i="31" s="1"/>
  <c r="S77" i="31" s="1"/>
  <c r="S80" i="31" s="1"/>
  <c r="S30" i="10"/>
  <c r="S14" i="10" s="1"/>
  <c r="S24" i="10" s="1"/>
  <c r="V62" i="31"/>
  <c r="W61" i="31" s="1"/>
  <c r="U63" i="31"/>
  <c r="U64" i="31" s="1"/>
  <c r="V87" i="31" l="1"/>
  <c r="W86" i="31"/>
  <c r="W65" i="31" s="1"/>
  <c r="X29" i="10"/>
  <c r="X13" i="10" s="1"/>
  <c r="S81" i="31"/>
  <c r="T30" i="10"/>
  <c r="T14" i="10" s="1"/>
  <c r="T24" i="10" s="1"/>
  <c r="T66" i="31"/>
  <c r="T76" i="31" s="1"/>
  <c r="T77" i="31" s="1"/>
  <c r="T80" i="31" s="1"/>
  <c r="W62" i="31"/>
  <c r="X61" i="31" s="1"/>
  <c r="V63" i="31"/>
  <c r="V64" i="31" s="1"/>
  <c r="W87" i="31" l="1"/>
  <c r="X86" i="31"/>
  <c r="X65" i="31" s="1"/>
  <c r="Y29" i="10"/>
  <c r="Y13" i="10" s="1"/>
  <c r="T81" i="31"/>
  <c r="U66" i="31"/>
  <c r="U76" i="31" s="1"/>
  <c r="U77" i="31" s="1"/>
  <c r="U80" i="31" s="1"/>
  <c r="U30" i="10"/>
  <c r="U14" i="10" s="1"/>
  <c r="U24" i="10" s="1"/>
  <c r="X62" i="31"/>
  <c r="Y61" i="31" s="1"/>
  <c r="W63" i="31"/>
  <c r="W64" i="31" s="1"/>
  <c r="X87" i="31" l="1"/>
  <c r="Y86" i="31"/>
  <c r="Y65" i="31" s="1"/>
  <c r="Z29" i="10"/>
  <c r="Z13" i="10" s="1"/>
  <c r="U81" i="31"/>
  <c r="V30" i="10"/>
  <c r="V14" i="10" s="1"/>
  <c r="V24" i="10" s="1"/>
  <c r="V66" i="31"/>
  <c r="V76" i="31" s="1"/>
  <c r="V77" i="31" s="1"/>
  <c r="V80" i="31" s="1"/>
  <c r="Y62" i="31"/>
  <c r="Z61" i="31" s="1"/>
  <c r="X63" i="31"/>
  <c r="X64" i="31" s="1"/>
  <c r="Y87" i="31" l="1"/>
  <c r="Z86" i="31"/>
  <c r="Z65" i="31" s="1"/>
  <c r="AA29" i="10"/>
  <c r="AA13" i="10" s="1"/>
  <c r="V81" i="31"/>
  <c r="W66" i="31"/>
  <c r="W76" i="31" s="1"/>
  <c r="W77" i="31" s="1"/>
  <c r="W80" i="31" s="1"/>
  <c r="W30" i="10"/>
  <c r="W14" i="10" s="1"/>
  <c r="W24" i="10" s="1"/>
  <c r="Z62" i="31"/>
  <c r="AA61" i="31" s="1"/>
  <c r="Y63" i="31"/>
  <c r="Y64" i="31" s="1"/>
  <c r="Z87" i="31" l="1"/>
  <c r="AA86" i="31"/>
  <c r="AA87" i="31" s="1"/>
  <c r="AB29" i="10"/>
  <c r="AB13" i="10" s="1"/>
  <c r="W81" i="31"/>
  <c r="X30" i="10"/>
  <c r="X14" i="10" s="1"/>
  <c r="X24" i="10" s="1"/>
  <c r="X66" i="31"/>
  <c r="X76" i="31" s="1"/>
  <c r="X77" i="31" s="1"/>
  <c r="X80" i="31" s="1"/>
  <c r="AA62" i="31"/>
  <c r="AB61" i="31" s="1"/>
  <c r="Z63" i="31"/>
  <c r="Z64" i="31" s="1"/>
  <c r="AA65" i="31" l="1"/>
  <c r="AB86" i="31"/>
  <c r="AB65" i="31" s="1"/>
  <c r="AC29" i="10"/>
  <c r="AC13" i="10" s="1"/>
  <c r="X81" i="31"/>
  <c r="Y66" i="31"/>
  <c r="Y76" i="31" s="1"/>
  <c r="Y77" i="31" s="1"/>
  <c r="Y80" i="31" s="1"/>
  <c r="Y30" i="10"/>
  <c r="Y14" i="10" s="1"/>
  <c r="Y24" i="10" s="1"/>
  <c r="AB62" i="31"/>
  <c r="AC61" i="31" s="1"/>
  <c r="AA63" i="31"/>
  <c r="AA64" i="31" s="1"/>
  <c r="AB87" i="31" l="1"/>
  <c r="AC86" i="31"/>
  <c r="AC65" i="31" s="1"/>
  <c r="AD29" i="10"/>
  <c r="AD13" i="10" s="1"/>
  <c r="Y81" i="31"/>
  <c r="Z30" i="10"/>
  <c r="Z14" i="10" s="1"/>
  <c r="Z24" i="10" s="1"/>
  <c r="Z66" i="31"/>
  <c r="Z76" i="31" s="1"/>
  <c r="Z77" i="31" s="1"/>
  <c r="Z80" i="31" s="1"/>
  <c r="AC62" i="31"/>
  <c r="AD61" i="31" s="1"/>
  <c r="AB63" i="31"/>
  <c r="AB64" i="31" s="1"/>
  <c r="AD86" i="31" l="1"/>
  <c r="AD65" i="31" s="1"/>
  <c r="AC87" i="31"/>
  <c r="Z81" i="31"/>
  <c r="AE29" i="10"/>
  <c r="AE13" i="10" s="1"/>
  <c r="AA66" i="31"/>
  <c r="AA76" i="31" s="1"/>
  <c r="AA77" i="31" s="1"/>
  <c r="AA80" i="31" s="1"/>
  <c r="AA30" i="10"/>
  <c r="AA14" i="10" s="1"/>
  <c r="AA24" i="10" s="1"/>
  <c r="AC63" i="31"/>
  <c r="AC64" i="31" s="1"/>
  <c r="AD62" i="31"/>
  <c r="AE61" i="31" s="1"/>
  <c r="AE86" i="31" l="1"/>
  <c r="AE65" i="31" s="1"/>
  <c r="AD87" i="31"/>
  <c r="AA81" i="31"/>
  <c r="C4" i="31" s="1"/>
  <c r="G28" i="29" s="1"/>
  <c r="AF29" i="10"/>
  <c r="AF13" i="10" s="1"/>
  <c r="AB30" i="10"/>
  <c r="AB14" i="10" s="1"/>
  <c r="AB24" i="10" s="1"/>
  <c r="AB66" i="31"/>
  <c r="AB76" i="31" s="1"/>
  <c r="AB77" i="31" s="1"/>
  <c r="AB80" i="31" s="1"/>
  <c r="AE62" i="31"/>
  <c r="AF61" i="31" s="1"/>
  <c r="AD63" i="31"/>
  <c r="AD64" i="31" s="1"/>
  <c r="AE87" i="31" l="1"/>
  <c r="AF86" i="31"/>
  <c r="AF87" i="31" s="1"/>
  <c r="AB81" i="31"/>
  <c r="AG29" i="10"/>
  <c r="AG13" i="10" s="1"/>
  <c r="AC66" i="31"/>
  <c r="AC76" i="31" s="1"/>
  <c r="AC77" i="31" s="1"/>
  <c r="AC80" i="31" s="1"/>
  <c r="AC30" i="10"/>
  <c r="AC14" i="10" s="1"/>
  <c r="AC24" i="10" s="1"/>
  <c r="AF62" i="31"/>
  <c r="AG61" i="31" s="1"/>
  <c r="AE63" i="31"/>
  <c r="AE64" i="31" s="1"/>
  <c r="AF65" i="31" l="1"/>
  <c r="AG86" i="31"/>
  <c r="AG65" i="31" s="1"/>
  <c r="AC81" i="31"/>
  <c r="AH29" i="10"/>
  <c r="AH13" i="10" s="1"/>
  <c r="AD30" i="10"/>
  <c r="AD14" i="10" s="1"/>
  <c r="AD24" i="10" s="1"/>
  <c r="AD66" i="31"/>
  <c r="AD76" i="31" s="1"/>
  <c r="AD77" i="31" s="1"/>
  <c r="AD80" i="31" s="1"/>
  <c r="AG62" i="31"/>
  <c r="AH61" i="31" s="1"/>
  <c r="AF63" i="31"/>
  <c r="AF64" i="31" s="1"/>
  <c r="AH86" i="31" l="1"/>
  <c r="AH65" i="31" s="1"/>
  <c r="AG87" i="31"/>
  <c r="AD81" i="31"/>
  <c r="AI29" i="10"/>
  <c r="AI13" i="10" s="1"/>
  <c r="AE66" i="31"/>
  <c r="AE76" i="31" s="1"/>
  <c r="AE77" i="31" s="1"/>
  <c r="AE80" i="31" s="1"/>
  <c r="AE30" i="10"/>
  <c r="AE14" i="10" s="1"/>
  <c r="AE24" i="10" s="1"/>
  <c r="AH62" i="31"/>
  <c r="AI61" i="31" s="1"/>
  <c r="AG63" i="31"/>
  <c r="AG64" i="31" s="1"/>
  <c r="AH87" i="31" l="1"/>
  <c r="AI86" i="31"/>
  <c r="AI65" i="31" s="1"/>
  <c r="AE81" i="31"/>
  <c r="AJ29" i="10"/>
  <c r="AJ13" i="10" s="1"/>
  <c r="AF30" i="10"/>
  <c r="AF14" i="10" s="1"/>
  <c r="AF24" i="10" s="1"/>
  <c r="AF66" i="31"/>
  <c r="AF76" i="31" s="1"/>
  <c r="AF77" i="31" s="1"/>
  <c r="AF80" i="31" s="1"/>
  <c r="AI62" i="31"/>
  <c r="AJ61" i="31" s="1"/>
  <c r="AH63" i="31"/>
  <c r="AH64" i="31" s="1"/>
  <c r="AI87" i="31" l="1"/>
  <c r="AJ86" i="31"/>
  <c r="AJ87" i="31" s="1"/>
  <c r="AF81" i="31"/>
  <c r="AK29" i="10"/>
  <c r="AK13" i="10" s="1"/>
  <c r="AG66" i="31"/>
  <c r="AG76" i="31" s="1"/>
  <c r="AG77" i="31" s="1"/>
  <c r="AG80" i="31" s="1"/>
  <c r="AG30" i="10"/>
  <c r="AG14" i="10" s="1"/>
  <c r="AG24" i="10" s="1"/>
  <c r="AJ62" i="31"/>
  <c r="AK61" i="31" s="1"/>
  <c r="AI63" i="31"/>
  <c r="AI64" i="31" s="1"/>
  <c r="AJ65" i="31" l="1"/>
  <c r="AK86" i="31"/>
  <c r="AK87" i="31" s="1"/>
  <c r="AG81" i="31"/>
  <c r="AL29" i="10"/>
  <c r="AL13" i="10" s="1"/>
  <c r="AH30" i="10"/>
  <c r="AH14" i="10" s="1"/>
  <c r="AH24" i="10" s="1"/>
  <c r="AH66" i="31"/>
  <c r="AH76" i="31" s="1"/>
  <c r="AH77" i="31" s="1"/>
  <c r="AH80" i="31" s="1"/>
  <c r="AK62" i="31"/>
  <c r="AL61" i="31" s="1"/>
  <c r="AJ63" i="31"/>
  <c r="AJ64" i="31" s="1"/>
  <c r="AK65" i="31" l="1"/>
  <c r="AL86" i="31"/>
  <c r="AL65" i="31" s="1"/>
  <c r="AH81" i="31"/>
  <c r="AM29" i="10"/>
  <c r="AI66" i="31"/>
  <c r="AI76" i="31" s="1"/>
  <c r="AI77" i="31" s="1"/>
  <c r="AI80" i="31" s="1"/>
  <c r="AI30" i="10"/>
  <c r="AI14" i="10" s="1"/>
  <c r="AI24" i="10" s="1"/>
  <c r="AK63" i="31"/>
  <c r="AK64" i="31" s="1"/>
  <c r="AL62" i="31"/>
  <c r="AM61" i="31" s="1"/>
  <c r="AL87" i="31" l="1"/>
  <c r="AM86" i="31"/>
  <c r="AM87" i="31" s="1"/>
  <c r="AM66" i="31" s="1"/>
  <c r="AI81" i="31"/>
  <c r="C5" i="31" s="1"/>
  <c r="H28" i="29" s="1"/>
  <c r="AN29" i="10"/>
  <c r="AM30" i="10"/>
  <c r="AM14" i="10" s="1"/>
  <c r="AM13" i="10"/>
  <c r="AJ30" i="10"/>
  <c r="AJ14" i="10" s="1"/>
  <c r="AJ24" i="10" s="1"/>
  <c r="AJ66" i="31"/>
  <c r="AJ76" i="31" s="1"/>
  <c r="AJ77" i="31" s="1"/>
  <c r="AJ80" i="31" s="1"/>
  <c r="AM62" i="31"/>
  <c r="AN61" i="31" s="1"/>
  <c r="AL63" i="31"/>
  <c r="AL64" i="31" s="1"/>
  <c r="AJ81" i="31" l="1"/>
  <c r="AM65" i="31"/>
  <c r="AM76" i="31" s="1"/>
  <c r="AN86" i="31"/>
  <c r="AN65" i="31" s="1"/>
  <c r="AM24" i="10"/>
  <c r="AO29" i="10"/>
  <c r="AN30" i="10"/>
  <c r="AN14" i="10" s="1"/>
  <c r="AN13" i="10"/>
  <c r="AK66" i="31"/>
  <c r="AK76" i="31" s="1"/>
  <c r="AK77" i="31" s="1"/>
  <c r="AK80" i="31" s="1"/>
  <c r="AK30" i="10"/>
  <c r="AK14" i="10" s="1"/>
  <c r="AK24" i="10" s="1"/>
  <c r="AN62" i="31"/>
  <c r="AO61" i="31" s="1"/>
  <c r="AM63" i="31"/>
  <c r="AM64" i="31" s="1"/>
  <c r="AK81" i="31" l="1"/>
  <c r="AN87" i="31"/>
  <c r="AN66" i="31" s="1"/>
  <c r="AN76" i="31" s="1"/>
  <c r="AO86" i="31"/>
  <c r="AO87" i="31" s="1"/>
  <c r="AO66" i="31" s="1"/>
  <c r="AM77" i="31"/>
  <c r="AM80" i="31" s="1"/>
  <c r="AP29" i="10"/>
  <c r="AO30" i="10"/>
  <c r="AO14" i="10" s="1"/>
  <c r="AO13" i="10"/>
  <c r="AN24" i="10"/>
  <c r="AL30" i="10"/>
  <c r="AL14" i="10" s="1"/>
  <c r="AL24" i="10" s="1"/>
  <c r="AL66" i="31"/>
  <c r="AL76" i="31" s="1"/>
  <c r="AL77" i="31" s="1"/>
  <c r="AL80" i="31" s="1"/>
  <c r="AO62" i="31"/>
  <c r="AP61" i="31" s="1"/>
  <c r="AN63" i="31"/>
  <c r="AN64" i="31" s="1"/>
  <c r="AL81" i="31" l="1"/>
  <c r="AM81" i="31" s="1"/>
  <c r="AO65" i="31"/>
  <c r="AO76" i="31" s="1"/>
  <c r="AP86" i="31"/>
  <c r="AP87" i="31" s="1"/>
  <c r="AP66" i="31" s="1"/>
  <c r="AQ29" i="10"/>
  <c r="AP30" i="10"/>
  <c r="AP14" i="10" s="1"/>
  <c r="AP13" i="10"/>
  <c r="AN77" i="31"/>
  <c r="AN80" i="31" s="1"/>
  <c r="AO24" i="10"/>
  <c r="AP62" i="31"/>
  <c r="AQ61" i="31" s="1"/>
  <c r="AO63" i="31"/>
  <c r="AO64" i="31" s="1"/>
  <c r="AP65" i="31" l="1"/>
  <c r="AP76" i="31" s="1"/>
  <c r="AQ86" i="31"/>
  <c r="AQ87" i="31" s="1"/>
  <c r="AQ66" i="31" s="1"/>
  <c r="AN81" i="31"/>
  <c r="AO77" i="31"/>
  <c r="AO80" i="31" s="1"/>
  <c r="AP24" i="10"/>
  <c r="AR29" i="10"/>
  <c r="AQ13" i="10"/>
  <c r="AQ30" i="10"/>
  <c r="AQ14" i="10" s="1"/>
  <c r="AQ62" i="31"/>
  <c r="AR61" i="31" s="1"/>
  <c r="AP63" i="31"/>
  <c r="AP64" i="31" s="1"/>
  <c r="AQ65" i="31" l="1"/>
  <c r="AQ76" i="31" s="1"/>
  <c r="AR86" i="31"/>
  <c r="AR65" i="31" s="1"/>
  <c r="AO81" i="31"/>
  <c r="AQ24" i="10"/>
  <c r="AP77" i="31"/>
  <c r="AP80" i="31" s="1"/>
  <c r="AS29" i="10"/>
  <c r="AR30" i="10"/>
  <c r="AR14" i="10" s="1"/>
  <c r="AR13" i="10"/>
  <c r="AR62" i="31"/>
  <c r="AS61" i="31" s="1"/>
  <c r="AQ63" i="31"/>
  <c r="AQ64" i="31" s="1"/>
  <c r="AR87" i="31" l="1"/>
  <c r="AR66" i="31" s="1"/>
  <c r="AR76" i="31" s="1"/>
  <c r="AS86" i="31"/>
  <c r="AS65" i="31" s="1"/>
  <c r="AP81" i="31"/>
  <c r="AQ77" i="31"/>
  <c r="AQ80" i="31" s="1"/>
  <c r="AR24" i="10"/>
  <c r="AS13" i="10"/>
  <c r="AS30" i="10"/>
  <c r="AS14" i="10" s="1"/>
  <c r="AT29" i="10"/>
  <c r="C6" i="31"/>
  <c r="I28" i="29" s="1"/>
  <c r="AS62" i="31"/>
  <c r="AT61" i="31" s="1"/>
  <c r="AR63" i="31"/>
  <c r="AR64" i="31" s="1"/>
  <c r="AS87" i="31" l="1"/>
  <c r="AS66" i="31" s="1"/>
  <c r="AS76" i="31" s="1"/>
  <c r="AT86" i="31"/>
  <c r="AT87" i="31" s="1"/>
  <c r="AT66" i="31" s="1"/>
  <c r="AQ81" i="31"/>
  <c r="AS24" i="10"/>
  <c r="AR77" i="31"/>
  <c r="AR80" i="31" s="1"/>
  <c r="AU29" i="10"/>
  <c r="AT30" i="10"/>
  <c r="AT14" i="10" s="1"/>
  <c r="AT13" i="10"/>
  <c r="AS63" i="31"/>
  <c r="AS64" i="31" s="1"/>
  <c r="AT62" i="31"/>
  <c r="AU61" i="31" s="1"/>
  <c r="AT65" i="31" l="1"/>
  <c r="AT76" i="31" s="1"/>
  <c r="AU86" i="31"/>
  <c r="AU65" i="31" s="1"/>
  <c r="AR81" i="31"/>
  <c r="AT24" i="10"/>
  <c r="AW29" i="10"/>
  <c r="AV29" i="10"/>
  <c r="AU13" i="10"/>
  <c r="AU30" i="10"/>
  <c r="AU14" i="10" s="1"/>
  <c r="AS77" i="31"/>
  <c r="AS80" i="31" s="1"/>
  <c r="AU62" i="31"/>
  <c r="AV61" i="31" s="1"/>
  <c r="AT63" i="31"/>
  <c r="AT64" i="31" s="1"/>
  <c r="AV86" i="31" l="1"/>
  <c r="AV87" i="31" s="1"/>
  <c r="AV66" i="31" s="1"/>
  <c r="AW86" i="31"/>
  <c r="AW65" i="31" s="1"/>
  <c r="AU87" i="31"/>
  <c r="AU66" i="31" s="1"/>
  <c r="AU76" i="31" s="1"/>
  <c r="AS81" i="31"/>
  <c r="AT77" i="31"/>
  <c r="AT80" i="31" s="1"/>
  <c r="AU24" i="10"/>
  <c r="AW30" i="10"/>
  <c r="AW14" i="10" s="1"/>
  <c r="AW13" i="10"/>
  <c r="AV30" i="10"/>
  <c r="AV14" i="10" s="1"/>
  <c r="AV13" i="10"/>
  <c r="AV62" i="31"/>
  <c r="AW61" i="31" s="1"/>
  <c r="AU63" i="31"/>
  <c r="AU64" i="31" s="1"/>
  <c r="AW87" i="31" l="1"/>
  <c r="AW66" i="31" s="1"/>
  <c r="AW76" i="31" s="1"/>
  <c r="N7" i="37" s="1"/>
  <c r="AV65" i="31"/>
  <c r="AV76" i="31" s="1"/>
  <c r="AT81" i="31"/>
  <c r="AU77" i="31"/>
  <c r="AU80" i="31" s="1"/>
  <c r="AV24" i="10"/>
  <c r="AW24" i="10"/>
  <c r="AW62" i="31"/>
  <c r="AX61" i="31" s="1"/>
  <c r="AV63" i="31"/>
  <c r="AV64" i="31" s="1"/>
  <c r="AU81" i="31" l="1"/>
  <c r="AV77" i="31"/>
  <c r="AV80" i="31" s="1"/>
  <c r="AX62" i="31"/>
  <c r="AY61" i="31" s="1"/>
  <c r="AW63" i="31"/>
  <c r="AW64" i="31" s="1"/>
  <c r="AW77" i="31" s="1"/>
  <c r="AW80" i="31" s="1"/>
  <c r="AV81" i="31" l="1"/>
  <c r="AW81" i="31" s="1"/>
  <c r="P7" i="37" s="1"/>
  <c r="AY62" i="31"/>
  <c r="AZ61" i="31" s="1"/>
  <c r="AX63" i="31"/>
  <c r="AX64" i="31" s="1"/>
  <c r="AX77" i="31" s="1"/>
  <c r="AX80" i="31" s="1"/>
  <c r="AX81" i="31" l="1"/>
  <c r="AZ62" i="31"/>
  <c r="BA61" i="31" s="1"/>
  <c r="AY63" i="31"/>
  <c r="AY64" i="31" s="1"/>
  <c r="AY77" i="31" s="1"/>
  <c r="AY80" i="31" s="1"/>
  <c r="AY81" i="31" l="1"/>
  <c r="BA62" i="31"/>
  <c r="BB61" i="31" s="1"/>
  <c r="AZ63" i="31"/>
  <c r="AZ64" i="31" s="1"/>
  <c r="AZ77" i="31" s="1"/>
  <c r="AZ80" i="31" s="1"/>
  <c r="AZ81" i="31" l="1"/>
  <c r="BB62" i="31"/>
  <c r="BC61" i="31" s="1"/>
  <c r="BA63" i="31"/>
  <c r="BA64" i="31" s="1"/>
  <c r="BA77" i="31" s="1"/>
  <c r="BA80" i="31" s="1"/>
  <c r="BA81" i="31" l="1"/>
  <c r="BC62" i="31"/>
  <c r="BD61" i="31" s="1"/>
  <c r="BB63" i="31"/>
  <c r="BB64" i="31" s="1"/>
  <c r="BB77" i="31" s="1"/>
  <c r="BB80" i="31" s="1"/>
  <c r="BB81" i="31" l="1"/>
  <c r="BD62" i="31"/>
  <c r="BD63" i="31" s="1"/>
  <c r="BD64" i="31" s="1"/>
  <c r="BD77" i="31" s="1"/>
  <c r="BD80" i="31" s="1"/>
  <c r="BC63" i="31"/>
  <c r="BC64" i="31" s="1"/>
  <c r="BC77" i="31" s="1"/>
  <c r="BC80" i="31" s="1"/>
  <c r="BC81" i="31" l="1"/>
  <c r="BD81" i="31" s="1"/>
  <c r="C7" i="31" s="1"/>
  <c r="J28" i="29" s="1"/>
</calcChain>
</file>

<file path=xl/sharedStrings.xml><?xml version="1.0" encoding="utf-8"?>
<sst xmlns="http://schemas.openxmlformats.org/spreadsheetml/2006/main" count="573" uniqueCount="341">
  <si>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</si>
  <si>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</si>
  <si>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</si>
  <si>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</si>
  <si>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</si>
  <si>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</si>
  <si>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</si>
  <si>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</si>
  <si>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</si>
  <si>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</si>
  <si>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</si>
  <si>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</si>
  <si>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</si>
  <si>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</si>
  <si>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</si>
  <si>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</si>
  <si>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</si>
  <si>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</si>
  <si>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</si>
  <si>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</si>
  <si>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</si>
  <si>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</si>
  <si>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</si>
  <si>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</si>
  <si>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</si>
  <si>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</si>
  <si>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</si>
  <si>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</si>
  <si>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</si>
  <si>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</si>
  <si>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</si>
  <si>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</si>
  <si>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</si>
  <si>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</si>
  <si>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</si>
  <si>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</si>
  <si>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</si>
  <si>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</si>
  <si>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</si>
  <si>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</si>
  <si>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</si>
  <si>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</si>
  <si>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</si>
  <si>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</si>
  <si>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</si>
  <si>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</si>
  <si>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</si>
  <si>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</si>
  <si>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</si>
  <si>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</si>
  <si>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</si>
  <si>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</si>
  <si>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</si>
  <si>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</si>
  <si>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</si>
  <si>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</si>
  <si>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</si>
  <si>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</si>
  <si>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</si>
  <si>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</si>
  <si>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</si>
  <si>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</si>
  <si>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</si>
  <si>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</si>
  <si>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</si>
  <si>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</si>
  <si>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</si>
  <si>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</si>
  <si>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</si>
  <si>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</si>
  <si>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</si>
  <si>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</si>
  <si>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</si>
  <si>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</si>
  <si>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</si>
  <si>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</si>
  <si>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</si>
  <si>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</si>
  <si>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</si>
  <si>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</si>
  <si>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</si>
  <si>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</si>
  <si>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</si>
  <si>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</si>
  <si>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</si>
  <si>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</si>
  <si>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</si>
  <si>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</si>
  <si>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</si>
  <si>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</si>
  <si>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</si>
  <si>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</si>
  <si>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</si>
  <si>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</si>
  <si>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</si>
  <si>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</si>
  <si>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</si>
  <si>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</si>
  <si>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</si>
  <si>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</si>
  <si>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</si>
  <si>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</si>
  <si>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</si>
  <si>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</si>
  <si>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</si>
  <si>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</si>
  <si>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</si>
  <si>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</si>
  <si>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</si>
  <si>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</si>
  <si>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</si>
  <si>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</si>
  <si>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</si>
  <si>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</si>
  <si>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</si>
  <si>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</si>
  <si>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</si>
  <si>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</si>
  <si>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</si>
  <si>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</si>
  <si>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</si>
  <si>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</si>
  <si>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</si>
  <si>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</si>
  <si>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</si>
  <si>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</si>
  <si>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</si>
  <si>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</si>
  <si>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</si>
  <si>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</si>
  <si>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</si>
  <si>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</si>
  <si>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</si>
  <si>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</si>
  <si>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</si>
  <si>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</si>
  <si>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</si>
  <si>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</si>
  <si>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</si>
  <si>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</si>
  <si>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</si>
  <si>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</si>
  <si>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</si>
  <si>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</si>
  <si>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</si>
  <si>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</si>
  <si>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</si>
  <si>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</si>
  <si>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</si>
  <si>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</si>
  <si>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</si>
  <si>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</si>
  <si>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</si>
  <si>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</si>
  <si>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</si>
  <si>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</si>
  <si>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</si>
  <si>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</si>
  <si>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</si>
  <si>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</si>
  <si>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</si>
  <si>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</si>
  <si>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</si>
  <si>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</si>
  <si>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</si>
  <si>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</si>
  <si>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</si>
  <si>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</si>
  <si>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</si>
  <si>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</si>
  <si>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</si>
  <si>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</si>
  <si>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</si>
  <si>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</si>
  <si>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</si>
  <si>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</si>
  <si>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</si>
  <si>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</si>
  <si>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</si>
  <si>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</si>
  <si>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</si>
  <si>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</si>
  <si>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</si>
  <si>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</si>
  <si>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</si>
  <si>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</si>
  <si>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</si>
  <si>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</si>
  <si>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</si>
  <si>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</si>
  <si>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</si>
  <si>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</si>
  <si>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</si>
  <si>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</si>
  <si>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</si>
  <si>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</si>
  <si>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</si>
  <si>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</si>
  <si>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</si>
  <si>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Losses (£/MWh)</t>
  </si>
  <si>
    <t>CML (£s per minute lost)</t>
  </si>
  <si>
    <t>Cost per litre oil (£/litre)</t>
  </si>
  <si>
    <t>CI (£s per interruption)</t>
  </si>
  <si>
    <t>no.</t>
  </si>
  <si>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</si>
  <si>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</si>
  <si>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</si>
  <si>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</si>
  <si>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</si>
  <si>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</si>
  <si>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</si>
  <si>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</si>
  <si>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</si>
  <si>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</si>
  <si>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</si>
  <si>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</si>
  <si>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</si>
  <si>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</si>
  <si>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</si>
  <si>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</si>
  <si>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</si>
  <si>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</si>
  <si>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</si>
  <si>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</si>
  <si>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</si>
  <si>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</si>
  <si>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</si>
  <si>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</si>
  <si>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</si>
  <si>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</si>
  <si>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</si>
  <si>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</si>
  <si>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</si>
  <si>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</si>
  <si>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</si>
  <si>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</si>
  <si>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</si>
  <si>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</si>
  <si>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</si>
  <si>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</si>
  <si>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2009/10</t>
  </si>
  <si>
    <t>2010/11</t>
  </si>
  <si>
    <t>2016/17</t>
  </si>
  <si>
    <t>2018/19</t>
  </si>
  <si>
    <t>2019/20</t>
  </si>
  <si>
    <t>2021/22</t>
  </si>
  <si>
    <t>2022/23</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</si>
  <si>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</si>
  <si>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</si>
  <si>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</si>
  <si>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</si>
  <si>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</si>
  <si>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</si>
  <si>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</si>
  <si>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</si>
  <si>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</si>
  <si>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</si>
  <si>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</si>
  <si>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</si>
  <si>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</si>
  <si>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</si>
  <si>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</si>
  <si>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</si>
  <si>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</si>
  <si>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</si>
  <si>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</si>
  <si>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</si>
  <si>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</si>
  <si>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</si>
  <si>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</si>
  <si>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</si>
  <si>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</si>
  <si>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</si>
  <si>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</si>
  <si>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</si>
  <si>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</si>
  <si>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</si>
  <si>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</si>
  <si>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</si>
  <si>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</si>
  <si>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</si>
  <si>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</si>
  <si>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</si>
  <si>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</si>
  <si>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</si>
  <si>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</si>
  <si>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</si>
  <si>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</si>
  <si>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</si>
  <si>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</si>
  <si>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</si>
  <si>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</si>
  <si>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CBA Baseline</t>
  </si>
  <si>
    <t>CBA Option 1</t>
  </si>
  <si>
    <t xml:space="preserve"> </t>
  </si>
  <si>
    <t>For the chosen option only, provide detail of where CBA expenditure included in this CBA is reported in the BPDT pack. e.g. LV swtichgear BPDT CV3 rows 15 to 22.</t>
  </si>
  <si>
    <t>LLF =</t>
  </si>
  <si>
    <t xml:space="preserve">LF = </t>
  </si>
  <si>
    <t>A =</t>
  </si>
  <si>
    <r>
      <t>LLF= (AxLF)+(1-A)LF</t>
    </r>
    <r>
      <rPr>
        <vertAlign val="superscript"/>
        <sz val="11"/>
        <color theme="0"/>
        <rFont val="Calibri"/>
        <family val="2"/>
        <scheme val="minor"/>
      </rPr>
      <t>2</t>
    </r>
  </si>
  <si>
    <t>Losses Profile</t>
  </si>
  <si>
    <t>Year</t>
  </si>
  <si>
    <t>Losses Saving</t>
  </si>
  <si>
    <t>Asset Replacement £,m</t>
  </si>
  <si>
    <t>NLRE Replacement Volumes</t>
  </si>
  <si>
    <r>
      <t>Opportunistic install 300mm</t>
    </r>
    <r>
      <rPr>
        <vertAlign val="superscript"/>
        <sz val="10"/>
        <color theme="1"/>
        <rFont val="Gill Sans MT"/>
        <family val="2"/>
      </rPr>
      <t>2</t>
    </r>
    <r>
      <rPr>
        <sz val="10"/>
        <color theme="1"/>
        <rFont val="Gill Sans MT"/>
        <family val="2"/>
      </rPr>
      <t xml:space="preserve"> cable</t>
    </r>
  </si>
  <si>
    <r>
      <t>Install 1km of 185mm</t>
    </r>
    <r>
      <rPr>
        <vertAlign val="superscript"/>
        <sz val="10"/>
        <color theme="1"/>
        <rFont val="Gill Sans MT"/>
        <family val="2"/>
      </rPr>
      <t>2</t>
    </r>
    <r>
      <rPr>
        <sz val="10"/>
        <color theme="1"/>
        <rFont val="Gill Sans MT"/>
        <family val="2"/>
      </rPr>
      <t xml:space="preserve"> cable</t>
    </r>
  </si>
  <si>
    <r>
      <t>Install 1km of 300mm</t>
    </r>
    <r>
      <rPr>
        <vertAlign val="superscript"/>
        <sz val="10"/>
        <color theme="1"/>
        <rFont val="Gill Sans MT"/>
        <family val="2"/>
      </rPr>
      <t>2</t>
    </r>
    <r>
      <rPr>
        <sz val="10"/>
        <color theme="1"/>
        <rFont val="Gill Sans MT"/>
        <family val="2"/>
      </rPr>
      <t xml:space="preserve"> cable</t>
    </r>
  </si>
  <si>
    <t>Length Installed (km)</t>
  </si>
  <si>
    <t>Impedance (Ohms/km)</t>
  </si>
  <si>
    <t>It is assumed that the cable is operating at rated current at peak demand and unity power factor</t>
  </si>
  <si>
    <t>Total Installed cost Cost (£,k)</t>
  </si>
  <si>
    <r>
      <t xml:space="preserve">Workings / assumptions used for costing </t>
    </r>
    <r>
      <rPr>
        <b/>
        <sz val="14"/>
        <color rgb="FF0070C0"/>
        <rFont val="Calibri"/>
        <family val="2"/>
        <scheme val="minor"/>
      </rPr>
      <t>Option 1</t>
    </r>
  </si>
  <si>
    <r>
      <t>Always install 300mm</t>
    </r>
    <r>
      <rPr>
        <b/>
        <vertAlign val="superscript"/>
        <sz val="10"/>
        <color theme="1"/>
        <rFont val="Gill Sans MT"/>
        <family val="2"/>
      </rPr>
      <t>2</t>
    </r>
    <r>
      <rPr>
        <b/>
        <sz val="10"/>
        <color theme="1"/>
        <rFont val="Gill Sans MT"/>
        <family val="2"/>
      </rPr>
      <t xml:space="preserve"> HV Cable</t>
    </r>
  </si>
  <si>
    <t>185mm2 HV Cable</t>
  </si>
  <si>
    <t>Total Losses (MWh)</t>
  </si>
  <si>
    <r>
      <t>300mm</t>
    </r>
    <r>
      <rPr>
        <vertAlign val="superscript"/>
        <sz val="11"/>
        <color theme="0"/>
        <rFont val="Calibri"/>
        <family val="2"/>
        <scheme val="minor"/>
      </rPr>
      <t>2</t>
    </r>
    <r>
      <rPr>
        <sz val="11"/>
        <color theme="0"/>
        <rFont val="Calibri"/>
        <family val="2"/>
        <scheme val="minor"/>
      </rPr>
      <t xml:space="preserve"> HV Cable</t>
    </r>
  </si>
  <si>
    <t>Total Annual Losses (MW)</t>
  </si>
  <si>
    <t>185mm2 cable rated at 305A</t>
  </si>
  <si>
    <t>Unit Losses Saving</t>
  </si>
  <si>
    <t>Marginal Cost (£k)</t>
  </si>
  <si>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</si>
  <si>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</si>
  <si>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</si>
  <si>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</si>
  <si>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</si>
  <si>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</si>
  <si>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</si>
  <si>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</si>
  <si>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</si>
  <si>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</si>
  <si>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</si>
  <si>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</si>
  <si>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</si>
  <si>
    <r>
      <t>It is assumed that the cable is operating at rated current (for a 185mm</t>
    </r>
    <r>
      <rPr>
        <vertAlign val="superscript"/>
        <sz val="11"/>
        <color theme="1"/>
        <rFont val="Calibri"/>
        <family val="2"/>
        <scheme val="minor"/>
      </rPr>
      <t>2</t>
    </r>
    <r>
      <rPr>
        <sz val="11"/>
        <color theme="1"/>
        <rFont val="Calibri"/>
        <family val="2"/>
        <scheme val="minor"/>
      </rPr>
      <t xml:space="preserve"> cable) at peak demand and unity power factor</t>
    </r>
  </si>
  <si>
    <r>
      <t>Installation of 300mm</t>
    </r>
    <r>
      <rPr>
        <vertAlign val="superscript"/>
        <sz val="10"/>
        <color theme="1"/>
        <rFont val="Gill Sans MT"/>
        <family val="2"/>
      </rPr>
      <t>2</t>
    </r>
    <r>
      <rPr>
        <sz val="10"/>
        <color theme="1"/>
        <rFont val="Gill Sans MT"/>
        <family val="2"/>
      </rPr>
      <t xml:space="preserve"> HV cable versus 185mm</t>
    </r>
    <r>
      <rPr>
        <vertAlign val="superscript"/>
        <sz val="10"/>
        <color theme="1"/>
        <rFont val="Gill Sans MT"/>
        <family val="2"/>
      </rPr>
      <t>2</t>
    </r>
  </si>
  <si>
    <t>Traded carbon price (£/t 2015 prices)</t>
  </si>
  <si>
    <t>Inflation factor to convert values up to 2030 from 2015 to  2012/13 prices</t>
  </si>
  <si>
    <t>Electricity GHG conversion factor (tonnes per MWh)</t>
  </si>
  <si>
    <t>Assume no losses saving in first year</t>
  </si>
  <si>
    <t>All costs in FY13 price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</si>
</sst>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2"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b/>
      <vertAlign val="superscript"/>
      <sz val="10"/>
      <color theme="1"/>
      <name val="Gill Sans MT"/>
      <family val="2"/>
    </font>
    <font>
      <sz val="10"/>
      <name val="Verdana"/>
      <family val="2"/>
    </font>
    <font>
      <b/>
      <sz val="10"/>
      <name val="Verdana"/>
      <family val="2"/>
    </font>
    <font>
      <b/>
      <strike/>
      <sz val="10"/>
      <name val="Verdana"/>
      <family val="2"/>
    </font>
    <font>
      <i/>
      <sz val="10"/>
      <name val="Verdana"/>
      <family val="2"/>
    </font>
    <font>
      <vertAlign val="superscript"/>
      <sz val="11"/>
      <color theme="1"/>
      <name val="Calibri"/>
      <family val="2"/>
      <scheme val="minor"/>
    </font>
    <font>
      <sz val="8"/>
      <color theme="1"/>
      <name val="Gill Sans MT"/>
      <family val="2"/>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CC"/>
        <bgColor indexed="64"/>
      </patternFill>
    </fill>
    <fill>
      <patternFill patternType="solid">
        <fgColor rgb="FFF2F2F2"/>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2">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xf numFmtId="43" fontId="2" fillId="0" borderId="0" applyFont="0" applyFill="0" applyBorder="0" applyAlignment="0" applyProtection="0"/>
    <xf numFmtId="43" fontId="1" fillId="0" borderId="0" applyFont="0" applyFill="0" applyBorder="0" applyAlignment="0" applyProtection="0"/>
  </cellStyleXfs>
  <cellXfs count="231">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4" fillId="7" borderId="0" xfId="0" applyFont="1" applyFill="1" applyAlignment="1">
      <alignment horizontal="right"/>
    </xf>
    <xf numFmtId="169" fontId="4" fillId="0" borderId="1" xfId="7" applyNumberFormat="1" applyFont="1" applyFill="1" applyBorder="1" applyProtection="1">
      <protection locked="0"/>
    </xf>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6"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4" fillId="0" borderId="0" xfId="0" applyFont="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0" fontId="0" fillId="0" borderId="0" xfId="0"/>
    <xf numFmtId="167" fontId="4" fillId="5" borderId="0" xfId="0" applyNumberFormat="1" applyFont="1" applyFill="1" applyBorder="1" applyProtection="1">
      <protection locked="0"/>
    </xf>
    <xf numFmtId="0" fontId="0" fillId="0" borderId="0" xfId="0"/>
    <xf numFmtId="0" fontId="0" fillId="0" borderId="3" xfId="0" applyBorder="1"/>
    <xf numFmtId="0" fontId="33" fillId="11" borderId="10" xfId="0" applyFont="1" applyFill="1" applyBorder="1"/>
    <xf numFmtId="0" fontId="33" fillId="11" borderId="13" xfId="0" applyFont="1" applyFill="1" applyBorder="1" applyAlignment="1">
      <alignment horizontal="right"/>
    </xf>
    <xf numFmtId="0" fontId="33" fillId="11" borderId="12" xfId="0" applyFont="1" applyFill="1" applyBorder="1" applyAlignment="1">
      <alignment horizontal="right"/>
    </xf>
    <xf numFmtId="0" fontId="33" fillId="11" borderId="26" xfId="0" applyFont="1" applyFill="1" applyBorder="1"/>
    <xf numFmtId="0" fontId="33" fillId="11" borderId="27" xfId="0" applyFont="1" applyFill="1" applyBorder="1" applyAlignment="1">
      <alignment horizontal="right"/>
    </xf>
    <xf numFmtId="0" fontId="0" fillId="0" borderId="28" xfId="0" applyBorder="1"/>
    <xf numFmtId="0" fontId="33" fillId="11" borderId="29" xfId="0" applyFont="1" applyFill="1" applyBorder="1" applyAlignment="1">
      <alignment horizontal="right"/>
    </xf>
    <xf numFmtId="0" fontId="0" fillId="0" borderId="30" xfId="0" applyBorder="1"/>
    <xf numFmtId="0" fontId="0" fillId="0" borderId="31" xfId="0" applyBorder="1"/>
    <xf numFmtId="0" fontId="0" fillId="0" borderId="32" xfId="0" applyBorder="1"/>
    <xf numFmtId="0" fontId="0" fillId="0" borderId="29" xfId="0" applyBorder="1"/>
    <xf numFmtId="0" fontId="33"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33" fillId="11" borderId="7" xfId="0" applyFont="1" applyFill="1" applyBorder="1"/>
    <xf numFmtId="0" fontId="33" fillId="11" borderId="8" xfId="0" applyFont="1" applyFill="1" applyBorder="1"/>
    <xf numFmtId="0" fontId="33" fillId="11" borderId="9" xfId="0" applyFont="1" applyFill="1" applyBorder="1"/>
    <xf numFmtId="0" fontId="0" fillId="0" borderId="0" xfId="0" applyFill="1" applyBorder="1"/>
    <xf numFmtId="0" fontId="0" fillId="0" borderId="29" xfId="0" applyFill="1" applyBorder="1"/>
    <xf numFmtId="0" fontId="0" fillId="0" borderId="33" xfId="0" applyBorder="1"/>
    <xf numFmtId="0" fontId="0" fillId="0" borderId="34" xfId="0" applyBorder="1"/>
    <xf numFmtId="175" fontId="0" fillId="0" borderId="3" xfId="0" applyNumberFormat="1" applyBorder="1"/>
    <xf numFmtId="175" fontId="0" fillId="0" borderId="0" xfId="0" applyNumberFormat="1"/>
    <xf numFmtId="2" fontId="0" fillId="0" borderId="3" xfId="0" applyNumberFormat="1" applyBorder="1"/>
    <xf numFmtId="2" fontId="0" fillId="0" borderId="32" xfId="0" applyNumberFormat="1" applyBorder="1" applyAlignment="1">
      <alignment horizontal="right"/>
    </xf>
    <xf numFmtId="2" fontId="0" fillId="0" borderId="32" xfId="0" applyNumberFormat="1" applyBorder="1"/>
    <xf numFmtId="0" fontId="36" fillId="12" borderId="0" xfId="9" applyFont="1" applyFill="1" applyBorder="1"/>
    <xf numFmtId="0" fontId="36" fillId="12" borderId="0" xfId="3" applyFont="1" applyFill="1" applyBorder="1" applyAlignment="1">
      <alignment vertical="top"/>
    </xf>
    <xf numFmtId="0" fontId="36" fillId="12" borderId="0" xfId="3" applyFont="1" applyFill="1" applyBorder="1" applyAlignment="1">
      <alignment vertical="top" wrapText="1"/>
    </xf>
    <xf numFmtId="0" fontId="37" fillId="12" borderId="31" xfId="3" applyFont="1" applyFill="1" applyBorder="1" applyAlignment="1">
      <alignment vertical="top" wrapText="1"/>
    </xf>
    <xf numFmtId="0" fontId="37" fillId="12" borderId="3" xfId="3" applyFont="1" applyFill="1" applyBorder="1" applyAlignment="1">
      <alignment vertical="top" wrapText="1"/>
    </xf>
    <xf numFmtId="0" fontId="37" fillId="12" borderId="32" xfId="3" applyFont="1" applyFill="1" applyBorder="1" applyAlignment="1">
      <alignment vertical="top" wrapText="1"/>
    </xf>
    <xf numFmtId="175" fontId="36" fillId="13" borderId="31" xfId="3" applyNumberFormat="1" applyFont="1" applyFill="1" applyBorder="1" applyAlignment="1">
      <alignment vertical="top" wrapText="1"/>
    </xf>
    <xf numFmtId="0" fontId="8" fillId="0" borderId="0" xfId="0" applyFont="1" applyFill="1"/>
    <xf numFmtId="169" fontId="41" fillId="10" borderId="0" xfId="11" applyNumberFormat="1" applyFont="1" applyFill="1" applyBorder="1" applyProtection="1">
      <protection locked="0"/>
    </xf>
    <xf numFmtId="0" fontId="5" fillId="7" borderId="0" xfId="0" applyFont="1" applyFill="1"/>
    <xf numFmtId="0" fontId="4" fillId="14" borderId="0" xfId="0" applyFont="1" applyFill="1"/>
    <xf numFmtId="172" fontId="4" fillId="14" borderId="0" xfId="7" applyNumberFormat="1" applyFont="1" applyFill="1" applyBorder="1" applyProtection="1">
      <protection locked="0"/>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3"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3" fillId="11" borderId="27" xfId="0" applyFont="1" applyFill="1" applyBorder="1" applyAlignment="1">
      <alignment horizontal="center" vertical="center"/>
    </xf>
    <xf numFmtId="0" fontId="33" fillId="11" borderId="28" xfId="0" applyFont="1" applyFill="1" applyBorder="1" applyAlignment="1">
      <alignment horizontal="center" vertical="center"/>
    </xf>
    <xf numFmtId="0" fontId="33" fillId="11" borderId="31" xfId="0" applyFont="1" applyFill="1" applyBorder="1" applyAlignment="1">
      <alignment horizontal="center" vertical="center"/>
    </xf>
    <xf numFmtId="0" fontId="33" fillId="11" borderId="32"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33" fillId="11" borderId="29" xfId="0" applyFont="1" applyFill="1" applyBorder="1" applyAlignment="1">
      <alignment horizontal="center" vertical="center"/>
    </xf>
    <xf numFmtId="0" fontId="33" fillId="11" borderId="30" xfId="0" applyFont="1" applyFill="1" applyBorder="1" applyAlignment="1">
      <alignment horizontal="center" vertical="center"/>
    </xf>
    <xf numFmtId="0" fontId="37" fillId="12" borderId="35" xfId="3" applyFont="1" applyFill="1" applyBorder="1" applyAlignment="1">
      <alignment horizontal="left" vertical="top" wrapText="1"/>
    </xf>
    <xf numFmtId="0" fontId="37" fillId="12" borderId="36" xfId="3" applyFont="1" applyFill="1" applyBorder="1" applyAlignment="1">
      <alignment horizontal="left" vertical="top" wrapText="1"/>
    </xf>
    <xf numFmtId="0" fontId="37" fillId="12" borderId="37" xfId="3" applyFont="1" applyFill="1" applyBorder="1" applyAlignment="1">
      <alignment horizontal="left" vertical="top" wrapText="1"/>
    </xf>
    <xf numFmtId="0" fontId="37" fillId="12" borderId="33" xfId="3" applyFont="1" applyFill="1" applyBorder="1" applyAlignment="1">
      <alignment horizontal="left" vertical="top" wrapText="1"/>
    </xf>
    <xf numFmtId="0" fontId="37" fillId="12" borderId="20" xfId="3" applyFont="1" applyFill="1" applyBorder="1" applyAlignment="1">
      <alignment horizontal="left" vertical="top" wrapText="1"/>
    </xf>
    <xf numFmtId="0" fontId="37" fillId="12" borderId="34" xfId="3" applyFont="1" applyFill="1" applyBorder="1" applyAlignment="1">
      <alignment horizontal="left" vertical="top" wrapText="1"/>
    </xf>
  </cellXfs>
  <cellStyles count="12">
    <cellStyle name="=C:\WINNT\SYSTEM32\COMMAND.COM 6" xfId="4"/>
    <cellStyle name="Comma" xfId="7" builtinId="3"/>
    <cellStyle name="Comma 2" xfId="11"/>
    <cellStyle name="Comma 2 127" xfId="10"/>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ctrlProps/ctrlProp2.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hse.gov.uk/risk/theory/alarpcheck.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tabSelected="1" workbookViewId="0">
      <selection activeCell="C6" sqref="C6"/>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224</v>
      </c>
      <c r="C2" s="100" t="s">
        <v>232</v>
      </c>
      <c r="D2" s="100" t="s">
        <v>231</v>
      </c>
      <c r="E2" s="100" t="s">
        <v>225</v>
      </c>
    </row>
    <row r="3" spans="1:5" s="99" customFormat="1" ht="62.25" customHeight="1" x14ac:dyDescent="0.25">
      <c r="B3" s="101" t="s">
        <v>226</v>
      </c>
      <c r="C3" s="101" t="s">
        <v>229</v>
      </c>
      <c r="D3" s="101"/>
      <c r="E3" s="102" t="s">
        <v>230</v>
      </c>
    </row>
    <row r="4" spans="1:5" s="99" customFormat="1" ht="62.25" customHeight="1" x14ac:dyDescent="0.25">
      <c r="B4" s="101" t="s">
        <v>227</v>
      </c>
      <c r="C4" s="101" t="s">
        <v>233</v>
      </c>
      <c r="D4" s="103">
        <v>41352</v>
      </c>
      <c r="E4" s="101" t="s">
        <v>234</v>
      </c>
    </row>
    <row r="5" spans="1:5" s="99" customFormat="1" ht="84" customHeight="1" x14ac:dyDescent="0.25">
      <c r="B5" s="101" t="s">
        <v>228</v>
      </c>
      <c r="C5" s="101" t="s">
        <v>239</v>
      </c>
      <c r="D5" s="103" t="s">
        <v>235</v>
      </c>
      <c r="E5" s="101" t="s">
        <v>236</v>
      </c>
    </row>
    <row r="6" spans="1:5" ht="111" customHeight="1" x14ac:dyDescent="0.25">
      <c r="A6" s="126"/>
      <c r="B6" s="127" t="s">
        <v>237</v>
      </c>
      <c r="C6" s="127" t="s">
        <v>238</v>
      </c>
      <c r="D6" s="128">
        <v>41380</v>
      </c>
      <c r="E6" s="127" t="s">
        <v>263</v>
      </c>
    </row>
    <row r="7" spans="1:5" ht="21.75" customHeight="1" x14ac:dyDescent="0.25">
      <c r="B7" s="130"/>
      <c r="C7" s="130"/>
      <c r="D7" s="131">
        <v>41393</v>
      </c>
      <c r="E7" s="130" t="s">
        <v>286</v>
      </c>
    </row>
    <row r="8" spans="1:5" ht="21.75" customHeight="1" x14ac:dyDescent="0.25">
      <c r="D8" s="131">
        <v>41649</v>
      </c>
      <c r="E8" s="133" t="s">
        <v>287</v>
      </c>
    </row>
    <row r="9" spans="1:5" ht="21.75" customHeight="1" x14ac:dyDescent="0.25">
      <c r="D9" s="131">
        <v>41649</v>
      </c>
      <c r="E9" s="130" t="s">
        <v>290</v>
      </c>
    </row>
    <row r="10" spans="1:5" ht="21.75" customHeight="1" x14ac:dyDescent="0.25">
      <c r="D10" s="131">
        <v>41649</v>
      </c>
      <c r="E10" s="130" t="s">
        <v>291</v>
      </c>
    </row>
    <row r="11" spans="1:5" x14ac:dyDescent="0.25">
      <c r="B11" s="129"/>
      <c r="C11" s="129"/>
      <c r="D11" s="129"/>
      <c r="E11" s="129"/>
    </row>
  </sheetData>
  <sheetProtection password="CD26"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heetViews>
  <sheetFormatPr defaultRowHeight="15" x14ac:dyDescent="0.3"/>
  <cols>
    <col min="1" max="1" width="2.140625" style="135" customWidth="1"/>
    <col min="2" max="2" width="35.85546875" style="135" customWidth="1"/>
    <col min="3" max="3" width="155.7109375" style="135" customWidth="1"/>
    <col min="4" max="4" width="10.140625" style="135" bestFit="1" customWidth="1"/>
    <col min="5" max="16384" width="9.140625" style="135"/>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136" t="s">
        <v>94</v>
      </c>
    </row>
    <row r="6" spans="2:3" x14ac:dyDescent="0.3">
      <c r="B6" s="95" t="s">
        <v>213</v>
      </c>
      <c r="C6" s="136" t="s">
        <v>214</v>
      </c>
    </row>
    <row r="7" spans="2:3" ht="56.25" customHeight="1" x14ac:dyDescent="0.3">
      <c r="B7" s="96" t="s">
        <v>254</v>
      </c>
      <c r="C7" s="136" t="s">
        <v>285</v>
      </c>
    </row>
    <row r="8" spans="2:3" x14ac:dyDescent="0.3">
      <c r="B8" s="97" t="s">
        <v>255</v>
      </c>
      <c r="C8" s="136" t="s">
        <v>256</v>
      </c>
    </row>
    <row r="9" spans="2:3" ht="30" x14ac:dyDescent="0.3">
      <c r="B9" s="96" t="s">
        <v>220</v>
      </c>
      <c r="C9" s="136" t="s">
        <v>284</v>
      </c>
    </row>
    <row r="10" spans="2:3" x14ac:dyDescent="0.3">
      <c r="B10" s="97" t="s">
        <v>211</v>
      </c>
      <c r="C10" s="136" t="s">
        <v>212</v>
      </c>
    </row>
    <row r="12" spans="2:3" x14ac:dyDescent="0.3">
      <c r="B12" s="25" t="s">
        <v>24</v>
      </c>
    </row>
    <row r="13" spans="2:3" x14ac:dyDescent="0.3">
      <c r="B13" s="92" t="s">
        <v>25</v>
      </c>
    </row>
    <row r="14" spans="2:3" x14ac:dyDescent="0.3">
      <c r="B14" s="93" t="s">
        <v>213</v>
      </c>
    </row>
    <row r="15" spans="2:3" x14ac:dyDescent="0.3">
      <c r="B15" s="87" t="s">
        <v>219</v>
      </c>
    </row>
    <row r="16" spans="2:3" x14ac:dyDescent="0.3">
      <c r="B16" s="94" t="s">
        <v>215</v>
      </c>
    </row>
    <row r="17" spans="2:4" x14ac:dyDescent="0.3">
      <c r="B17" s="25"/>
    </row>
    <row r="18" spans="2:4" x14ac:dyDescent="0.3">
      <c r="B18" s="135" t="s">
        <v>64</v>
      </c>
    </row>
    <row r="19" spans="2:4" ht="19.5" customHeight="1" x14ac:dyDescent="0.3">
      <c r="B19" s="135" t="s">
        <v>216</v>
      </c>
    </row>
    <row r="20" spans="2:4" x14ac:dyDescent="0.3">
      <c r="B20" s="90" t="s">
        <v>221</v>
      </c>
    </row>
    <row r="21" spans="2:4" x14ac:dyDescent="0.3">
      <c r="B21" s="90" t="s">
        <v>222</v>
      </c>
    </row>
    <row r="22" spans="2:4" ht="25.5" customHeight="1" x14ac:dyDescent="0.3">
      <c r="B22" s="89" t="s">
        <v>96</v>
      </c>
    </row>
    <row r="23" spans="2:4" ht="10.5" customHeight="1" x14ac:dyDescent="0.3"/>
    <row r="24" spans="2:4" ht="24.75" customHeight="1" x14ac:dyDescent="0.3">
      <c r="B24" s="90" t="s">
        <v>217</v>
      </c>
      <c r="C24" s="90"/>
      <c r="D24" s="90"/>
    </row>
    <row r="25" spans="2:4" ht="26.25" customHeight="1" x14ac:dyDescent="0.3">
      <c r="B25" s="90" t="s">
        <v>264</v>
      </c>
      <c r="C25" s="90"/>
      <c r="D25" s="90"/>
    </row>
    <row r="26" spans="2:4" ht="32.25" customHeight="1" x14ac:dyDescent="0.3">
      <c r="B26" s="181" t="s">
        <v>218</v>
      </c>
      <c r="C26" s="181"/>
      <c r="D26" s="181"/>
    </row>
    <row r="28" spans="2:4" x14ac:dyDescent="0.3">
      <c r="B28" s="135" t="s">
        <v>95</v>
      </c>
    </row>
    <row r="32" spans="2:4" x14ac:dyDescent="0.3">
      <c r="B32" s="25"/>
    </row>
    <row r="33" spans="2:2" x14ac:dyDescent="0.3">
      <c r="B33" s="91"/>
    </row>
  </sheetData>
  <sheetProtection password="CD26" sheet="1" objects="1" scenarios="1" selectLockedCells="1" selectUnlockedCells="1"/>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70" zoomScaleNormal="70" workbookViewId="0">
      <pane ySplit="3" topLeftCell="A4" activePane="bottomLeft" state="frozen"/>
      <selection pane="bottomLeft" activeCell="B2" sqref="B2:F3"/>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289</v>
      </c>
      <c r="Z1" s="26" t="s">
        <v>29</v>
      </c>
    </row>
    <row r="2" spans="2:26" ht="15" customHeight="1" x14ac:dyDescent="0.3">
      <c r="B2" s="182" t="s">
        <v>335</v>
      </c>
      <c r="C2" s="183"/>
      <c r="D2" s="183"/>
      <c r="E2" s="183"/>
      <c r="F2" s="184"/>
      <c r="Z2" s="26" t="s">
        <v>79</v>
      </c>
    </row>
    <row r="3" spans="2:26" ht="24.75" customHeight="1" x14ac:dyDescent="0.3">
      <c r="B3" s="185"/>
      <c r="C3" s="186"/>
      <c r="D3" s="186"/>
      <c r="E3" s="186"/>
      <c r="F3" s="187"/>
    </row>
    <row r="4" spans="2:26" ht="18" customHeight="1" x14ac:dyDescent="0.3">
      <c r="B4" s="25" t="s">
        <v>78</v>
      </c>
      <c r="C4" s="27"/>
      <c r="D4" s="27"/>
      <c r="E4" s="27"/>
      <c r="F4" s="27"/>
    </row>
    <row r="5" spans="2:26" ht="24.75" customHeight="1" x14ac:dyDescent="0.3">
      <c r="B5" s="188"/>
      <c r="C5" s="189"/>
      <c r="D5" s="189"/>
      <c r="E5" s="189"/>
      <c r="F5" s="190"/>
    </row>
    <row r="6" spans="2:26" ht="13.5" customHeight="1" x14ac:dyDescent="0.3">
      <c r="B6" s="27"/>
      <c r="C6" s="27"/>
      <c r="D6" s="27"/>
      <c r="E6" s="27"/>
      <c r="F6" s="27"/>
    </row>
    <row r="7" spans="2:26" x14ac:dyDescent="0.3">
      <c r="B7" s="25" t="s">
        <v>48</v>
      </c>
      <c r="C7" s="135"/>
      <c r="D7" s="135"/>
      <c r="E7" s="135"/>
      <c r="F7" s="135"/>
    </row>
    <row r="8" spans="2:26" x14ac:dyDescent="0.3">
      <c r="B8" s="201" t="s">
        <v>27</v>
      </c>
      <c r="C8" s="202"/>
      <c r="D8" s="200" t="s">
        <v>30</v>
      </c>
      <c r="E8" s="200"/>
      <c r="F8" s="200"/>
    </row>
    <row r="9" spans="2:26" ht="22.5" customHeight="1" x14ac:dyDescent="0.3">
      <c r="B9" s="203" t="s">
        <v>254</v>
      </c>
      <c r="C9" s="204"/>
      <c r="D9" s="199" t="s">
        <v>306</v>
      </c>
      <c r="E9" s="199"/>
      <c r="F9" s="199"/>
    </row>
    <row r="10" spans="2:26" ht="22.5" customHeight="1" x14ac:dyDescent="0.3">
      <c r="B10" s="196" t="s">
        <v>305</v>
      </c>
      <c r="C10" s="197"/>
      <c r="D10" s="199" t="s">
        <v>307</v>
      </c>
      <c r="E10" s="199"/>
      <c r="F10" s="199"/>
    </row>
    <row r="11" spans="2:26" ht="22.5" customHeight="1" x14ac:dyDescent="0.3">
      <c r="B11" s="196"/>
      <c r="C11" s="197"/>
      <c r="D11" s="199"/>
      <c r="E11" s="199"/>
      <c r="F11" s="199"/>
    </row>
    <row r="12" spans="2:26" ht="22.5" customHeight="1" x14ac:dyDescent="0.3">
      <c r="B12" s="196"/>
      <c r="C12" s="197"/>
      <c r="D12" s="199"/>
      <c r="E12" s="199"/>
      <c r="F12" s="199"/>
    </row>
    <row r="13" spans="2:26" ht="22.5" customHeight="1" x14ac:dyDescent="0.3">
      <c r="B13" s="196"/>
      <c r="C13" s="197"/>
      <c r="D13" s="198"/>
      <c r="E13" s="198"/>
      <c r="F13" s="198"/>
    </row>
    <row r="14" spans="2:26" ht="22.5" customHeight="1" x14ac:dyDescent="0.3">
      <c r="B14" s="196"/>
      <c r="C14" s="197"/>
      <c r="D14" s="198"/>
      <c r="E14" s="198"/>
      <c r="F14" s="198"/>
    </row>
    <row r="15" spans="2:26" ht="22.5" customHeight="1" x14ac:dyDescent="0.3">
      <c r="B15" s="196"/>
      <c r="C15" s="197"/>
      <c r="D15" s="198" t="s">
        <v>294</v>
      </c>
      <c r="E15" s="198"/>
      <c r="F15" s="198"/>
    </row>
    <row r="16" spans="2:26" ht="22.5" customHeight="1" x14ac:dyDescent="0.3">
      <c r="B16" s="196"/>
      <c r="C16" s="197"/>
      <c r="D16" s="198"/>
      <c r="E16" s="198"/>
      <c r="F16" s="198"/>
    </row>
    <row r="17" spans="2:11" ht="22.5" customHeight="1" x14ac:dyDescent="0.3">
      <c r="B17" s="196"/>
      <c r="C17" s="197"/>
      <c r="D17" s="198"/>
      <c r="E17" s="198"/>
      <c r="F17" s="198"/>
    </row>
    <row r="18" spans="2:11" ht="22.5" customHeight="1" x14ac:dyDescent="0.3">
      <c r="B18" s="196"/>
      <c r="C18" s="197"/>
      <c r="D18" s="198"/>
      <c r="E18" s="198"/>
      <c r="F18" s="198"/>
    </row>
    <row r="19" spans="2:11" ht="22.5" customHeight="1" x14ac:dyDescent="0.3">
      <c r="B19" s="196"/>
      <c r="C19" s="197"/>
      <c r="D19" s="198"/>
      <c r="E19" s="198"/>
      <c r="F19" s="198"/>
    </row>
    <row r="20" spans="2:11" ht="22.5" customHeight="1" x14ac:dyDescent="0.3">
      <c r="B20" s="196"/>
      <c r="C20" s="197"/>
      <c r="D20" s="198"/>
      <c r="E20" s="198"/>
      <c r="F20" s="198"/>
    </row>
    <row r="21" spans="2:11" ht="22.5" customHeight="1" x14ac:dyDescent="0.3">
      <c r="B21" s="196"/>
      <c r="C21" s="197"/>
      <c r="D21" s="198"/>
      <c r="E21" s="198"/>
      <c r="F21" s="198"/>
    </row>
    <row r="22" spans="2:11" ht="22.5" customHeight="1" x14ac:dyDescent="0.3">
      <c r="B22" s="196"/>
      <c r="C22" s="197"/>
      <c r="D22" s="198"/>
      <c r="E22" s="198"/>
      <c r="F22" s="198"/>
    </row>
    <row r="23" spans="2:11" ht="22.5" customHeight="1" x14ac:dyDescent="0.3">
      <c r="B23" s="196"/>
      <c r="C23" s="197"/>
      <c r="D23" s="198"/>
      <c r="E23" s="198"/>
      <c r="F23" s="198"/>
    </row>
    <row r="24" spans="2:11" ht="12.75" customHeight="1" x14ac:dyDescent="0.3">
      <c r="B24" s="28"/>
      <c r="C24" s="28"/>
      <c r="D24" s="29"/>
      <c r="E24" s="29"/>
      <c r="F24" s="29"/>
    </row>
    <row r="25" spans="2:11" x14ac:dyDescent="0.3">
      <c r="B25" s="25" t="s">
        <v>49</v>
      </c>
      <c r="C25" s="135"/>
      <c r="D25" s="135"/>
      <c r="E25" s="135"/>
      <c r="F25" s="135"/>
    </row>
    <row r="26" spans="2:11" ht="38.25" customHeight="1" x14ac:dyDescent="0.3">
      <c r="B26" s="192" t="s">
        <v>47</v>
      </c>
      <c r="C26" s="194" t="s">
        <v>27</v>
      </c>
      <c r="D26" s="194" t="s">
        <v>28</v>
      </c>
      <c r="E26" s="194" t="s">
        <v>30</v>
      </c>
      <c r="F26" s="192" t="s">
        <v>295</v>
      </c>
      <c r="G26" s="191" t="s">
        <v>98</v>
      </c>
      <c r="H26" s="191"/>
      <c r="I26" s="191"/>
      <c r="J26" s="191"/>
      <c r="K26" s="191"/>
    </row>
    <row r="27" spans="2:11" ht="36" customHeight="1" x14ac:dyDescent="0.3">
      <c r="B27" s="193"/>
      <c r="C27" s="195"/>
      <c r="D27" s="195"/>
      <c r="E27" s="195"/>
      <c r="F27" s="193"/>
      <c r="G27" s="63" t="s">
        <v>99</v>
      </c>
      <c r="H27" s="63" t="s">
        <v>100</v>
      </c>
      <c r="I27" s="63" t="s">
        <v>101</v>
      </c>
      <c r="J27" s="63" t="s">
        <v>102</v>
      </c>
      <c r="K27" s="63" t="s">
        <v>103</v>
      </c>
    </row>
    <row r="28" spans="2:11" ht="27.75" customHeight="1" x14ac:dyDescent="0.3">
      <c r="B28" s="30">
        <v>1</v>
      </c>
      <c r="C28" s="136" t="s">
        <v>305</v>
      </c>
      <c r="D28" s="30" t="s">
        <v>29</v>
      </c>
      <c r="E28" s="136"/>
      <c r="F28" s="30"/>
      <c r="G28" s="64">
        <f>'Option 1'!$C$4</f>
        <v>1.5222209356416624E-3</v>
      </c>
      <c r="H28" s="64">
        <f>'Option 1'!$C$5</f>
        <v>2.4387584781815517E-3</v>
      </c>
      <c r="I28" s="64">
        <f>'Option 1'!$C$6</f>
        <v>3.08302968595772E-3</v>
      </c>
      <c r="J28" s="64">
        <f>'Option 1'!C7</f>
        <v>3.7244142277331419E-3</v>
      </c>
      <c r="K28" s="65"/>
    </row>
    <row r="29" spans="2:11" ht="27.75" customHeight="1" x14ac:dyDescent="0.3">
      <c r="B29" s="30">
        <v>2</v>
      </c>
      <c r="C29" s="136"/>
      <c r="D29" s="30"/>
      <c r="E29" s="136"/>
      <c r="F29" s="30"/>
      <c r="G29" s="137"/>
      <c r="H29" s="137"/>
      <c r="I29" s="137"/>
      <c r="J29" s="137"/>
      <c r="K29" s="65"/>
    </row>
    <row r="30" spans="2:11" ht="27.75" customHeight="1" x14ac:dyDescent="0.3">
      <c r="B30" s="30">
        <v>3</v>
      </c>
      <c r="C30" s="136"/>
      <c r="D30" s="30"/>
      <c r="E30" s="136"/>
      <c r="F30" s="30"/>
      <c r="G30" s="137"/>
      <c r="H30" s="137"/>
      <c r="I30" s="137"/>
      <c r="J30" s="137"/>
      <c r="K30" s="30"/>
    </row>
    <row r="31" spans="2:11" ht="27.75" customHeight="1" x14ac:dyDescent="0.3">
      <c r="B31" s="30">
        <v>4</v>
      </c>
      <c r="C31" s="30"/>
      <c r="D31" s="30"/>
      <c r="E31" s="31"/>
      <c r="F31" s="30"/>
      <c r="G31" s="64"/>
      <c r="H31" s="64"/>
      <c r="I31" s="64"/>
      <c r="J31" s="64"/>
      <c r="K31" s="30"/>
    </row>
    <row r="32" spans="2:11" ht="27.75" customHeight="1" x14ac:dyDescent="0.3">
      <c r="B32" s="30">
        <v>5</v>
      </c>
      <c r="C32" s="30"/>
      <c r="D32" s="30"/>
      <c r="E32" s="31"/>
      <c r="F32" s="30"/>
      <c r="G32" s="64"/>
      <c r="H32" s="64"/>
      <c r="I32" s="64"/>
      <c r="J32" s="64"/>
      <c r="K32" s="30"/>
    </row>
    <row r="37" spans="2:2" x14ac:dyDescent="0.3">
      <c r="B37" s="2" t="s">
        <v>104</v>
      </c>
    </row>
  </sheetData>
  <sheetProtection password="CD26" sheet="1" objects="1" scenarios="1" selectLockedCells="1" selectUnlockedCells="1"/>
  <mergeCells count="40">
    <mergeCell ref="D8:F8"/>
    <mergeCell ref="D9:F9"/>
    <mergeCell ref="D10:F10"/>
    <mergeCell ref="D11:F11"/>
    <mergeCell ref="B8:C8"/>
    <mergeCell ref="B9:C9"/>
    <mergeCell ref="B10:C10"/>
    <mergeCell ref="B11:C11"/>
    <mergeCell ref="D20:F20"/>
    <mergeCell ref="D21:F21"/>
    <mergeCell ref="D22:F22"/>
    <mergeCell ref="D23:F23"/>
    <mergeCell ref="B12:C12"/>
    <mergeCell ref="B13:C13"/>
    <mergeCell ref="B21:C21"/>
    <mergeCell ref="B22:C22"/>
    <mergeCell ref="D18:F18"/>
    <mergeCell ref="D12:F12"/>
    <mergeCell ref="D13:F13"/>
    <mergeCell ref="D14:F14"/>
    <mergeCell ref="D15:F15"/>
    <mergeCell ref="D16:F16"/>
    <mergeCell ref="D17:F17"/>
    <mergeCell ref="B20:C20"/>
    <mergeCell ref="B2:F3"/>
    <mergeCell ref="B5:F5"/>
    <mergeCell ref="G26:K26"/>
    <mergeCell ref="B26:B27"/>
    <mergeCell ref="C26:C27"/>
    <mergeCell ref="D26:D27"/>
    <mergeCell ref="E26:E27"/>
    <mergeCell ref="F26:F27"/>
    <mergeCell ref="B23:C23"/>
    <mergeCell ref="B14:C14"/>
    <mergeCell ref="B15:C15"/>
    <mergeCell ref="B16:C16"/>
    <mergeCell ref="B17:C17"/>
    <mergeCell ref="B18:C18"/>
    <mergeCell ref="B19:C19"/>
    <mergeCell ref="D19:F19"/>
  </mergeCells>
  <conditionalFormatting sqref="B28:F28">
    <cfRule type="expression" dxfId="16" priority="17">
      <formula>$D28="adopted"</formula>
    </cfRule>
  </conditionalFormatting>
  <conditionalFormatting sqref="B29:F32">
    <cfRule type="expression" dxfId="15" priority="16">
      <formula>$D29="adopted"</formula>
    </cfRule>
  </conditionalFormatting>
  <conditionalFormatting sqref="D29:D32">
    <cfRule type="expression" dxfId="14" priority="15">
      <formula>$D29="adopted"</formula>
    </cfRule>
  </conditionalFormatting>
  <conditionalFormatting sqref="G28:K29 G30:J30">
    <cfRule type="expression" dxfId="13" priority="14">
      <formula>$D28="adopted"</formula>
    </cfRule>
  </conditionalFormatting>
  <conditionalFormatting sqref="G29:K32">
    <cfRule type="expression" dxfId="12" priority="13">
      <formula>$D29="adopted"</formula>
    </cfRule>
  </conditionalFormatting>
  <conditionalFormatting sqref="G29:J32">
    <cfRule type="expression" dxfId="11" priority="12">
      <formula>$D29="adopted"</formula>
    </cfRule>
  </conditionalFormatting>
  <conditionalFormatting sqref="G30:J30">
    <cfRule type="expression" dxfId="10" priority="11">
      <formula>$D30="adopted"</formula>
    </cfRule>
  </conditionalFormatting>
  <conditionalFormatting sqref="G31:J31">
    <cfRule type="expression" dxfId="9" priority="10">
      <formula>$D31="adopted"</formula>
    </cfRule>
  </conditionalFormatting>
  <conditionalFormatting sqref="G32:J32">
    <cfRule type="expression" dxfId="8" priority="9">
      <formula>$D32="adopted"</formula>
    </cfRule>
  </conditionalFormatting>
  <conditionalFormatting sqref="G29:J32">
    <cfRule type="expression" dxfId="7" priority="8">
      <formula>$D29="adopted"</formula>
    </cfRule>
  </conditionalFormatting>
  <conditionalFormatting sqref="C29">
    <cfRule type="expression" dxfId="6" priority="7">
      <formula>$D29="adopted"</formula>
    </cfRule>
  </conditionalFormatting>
  <conditionalFormatting sqref="C30">
    <cfRule type="expression" dxfId="5" priority="6">
      <formula>$D30="adopted"</formula>
    </cfRule>
  </conditionalFormatting>
  <conditionalFormatting sqref="G29:J30">
    <cfRule type="expression" dxfId="4" priority="5">
      <formula>$D29="adopted"</formula>
    </cfRule>
  </conditionalFormatting>
  <conditionalFormatting sqref="G30:J30">
    <cfRule type="expression" dxfId="3" priority="4">
      <formula>$D30="adopted"</formula>
    </cfRule>
  </conditionalFormatting>
  <conditionalFormatting sqref="B28:F28 C29:C30 E29:F29 F30">
    <cfRule type="expression" dxfId="2" priority="3">
      <formula>$D28="adopted"</formula>
    </cfRule>
  </conditionalFormatting>
  <conditionalFormatting sqref="B29:F30">
    <cfRule type="expression" dxfId="1" priority="2">
      <formula>$D29="adopted"</formula>
    </cfRule>
  </conditionalFormatting>
  <conditionalFormatting sqref="D29:D30">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sqref="A1:XFD1048576"/>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134">
        <v>4.2799999999999998E-2</v>
      </c>
      <c r="D3" s="176" t="s">
        <v>247</v>
      </c>
      <c r="E3" s="21"/>
      <c r="F3" s="76"/>
      <c r="G3" s="123" t="s">
        <v>259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x14ac:dyDescent="0.3">
      <c r="A4" s="21"/>
      <c r="B4" s="22" t="s">
        <v>9</v>
      </c>
      <c r="C4" s="23">
        <v>3.5000000000000003E-2</v>
      </c>
      <c r="D4" s="21"/>
      <c r="E4" s="21"/>
      <c r="F4" s="4" t="s">
        <v>336</v>
      </c>
      <c r="G4" s="4"/>
      <c r="H4" s="77">
        <v>5.94</v>
      </c>
      <c r="I4" s="77">
        <v>5.91</v>
      </c>
      <c r="J4" s="77">
        <v>5.89</v>
      </c>
      <c r="K4" s="77">
        <v>6.12</v>
      </c>
      <c r="L4" s="77">
        <v>6.35</v>
      </c>
      <c r="M4" s="77">
        <v>6.59</v>
      </c>
      <c r="N4" s="77">
        <v>13.78</v>
      </c>
      <c r="O4" s="77">
        <v>20.96</v>
      </c>
      <c r="P4" s="77">
        <v>28.15</v>
      </c>
      <c r="Q4" s="77">
        <v>35.33</v>
      </c>
      <c r="R4" s="77">
        <v>42.52</v>
      </c>
      <c r="S4" s="77">
        <v>49.71</v>
      </c>
      <c r="T4" s="77">
        <v>56.89</v>
      </c>
      <c r="U4" s="77">
        <v>64.08</v>
      </c>
      <c r="V4" s="77">
        <v>71.260000000000005</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0" t="s">
        <v>262</v>
      </c>
      <c r="G5" s="38"/>
      <c r="H5" s="77">
        <f>H4*$C$9</f>
        <v>5.6020923808300136</v>
      </c>
      <c r="I5" s="77">
        <f t="shared" ref="I5:V5" si="0">I4*$C$9</f>
        <v>5.5737989849672358</v>
      </c>
      <c r="J5" s="77">
        <f t="shared" si="0"/>
        <v>5.5549367210587164</v>
      </c>
      <c r="K5" s="77">
        <f t="shared" si="0"/>
        <v>5.7718527560066804</v>
      </c>
      <c r="L5" s="77">
        <f t="shared" si="0"/>
        <v>5.9887687909546434</v>
      </c>
      <c r="M5" s="77">
        <f t="shared" si="0"/>
        <v>6.2151159578568667</v>
      </c>
      <c r="N5" s="77">
        <f t="shared" si="0"/>
        <v>12.996099832969289</v>
      </c>
      <c r="O5" s="77">
        <f t="shared" si="0"/>
        <v>19.767652576127457</v>
      </c>
      <c r="P5" s="77">
        <f t="shared" si="0"/>
        <v>26.548636451239876</v>
      </c>
      <c r="Q5" s="77">
        <f t="shared" si="0"/>
        <v>33.32018919439804</v>
      </c>
      <c r="R5" s="77">
        <f t="shared" si="0"/>
        <v>40.101173069510473</v>
      </c>
      <c r="S5" s="77">
        <f t="shared" si="0"/>
        <v>46.882156944622892</v>
      </c>
      <c r="T5" s="77">
        <f t="shared" si="0"/>
        <v>53.653709687781053</v>
      </c>
      <c r="U5" s="77">
        <f t="shared" si="0"/>
        <v>60.434693562893479</v>
      </c>
      <c r="V5" s="77">
        <f t="shared" si="0"/>
        <v>67.206246306051654</v>
      </c>
      <c r="W5" s="77">
        <f t="shared" ref="W5:BG5" si="1">W4*$D$22</f>
        <v>87.509327740368704</v>
      </c>
      <c r="X5" s="77">
        <f t="shared" si="1"/>
        <v>95.071862236449945</v>
      </c>
      <c r="Y5" s="77">
        <f t="shared" si="1"/>
        <v>102.63439673253119</v>
      </c>
      <c r="Z5" s="77">
        <f t="shared" si="1"/>
        <v>110.19693122861243</v>
      </c>
      <c r="AA5" s="77">
        <f t="shared" si="1"/>
        <v>117.75946572469368</v>
      </c>
      <c r="AB5" s="77">
        <f t="shared" si="1"/>
        <v>125.32200022077492</v>
      </c>
      <c r="AC5" s="77">
        <f t="shared" si="1"/>
        <v>131.80417264598742</v>
      </c>
      <c r="AD5" s="77">
        <f t="shared" si="1"/>
        <v>139.36670714206866</v>
      </c>
      <c r="AE5" s="77">
        <f t="shared" si="1"/>
        <v>146.9292416381499</v>
      </c>
      <c r="AF5" s="77">
        <f t="shared" si="1"/>
        <v>154.49177613423115</v>
      </c>
      <c r="AG5" s="77">
        <f t="shared" si="1"/>
        <v>162.05431063031241</v>
      </c>
      <c r="AH5" s="77">
        <f t="shared" si="1"/>
        <v>169.61684512639366</v>
      </c>
      <c r="AI5" s="77">
        <f t="shared" si="1"/>
        <v>177.1793796224749</v>
      </c>
      <c r="AJ5" s="77">
        <f t="shared" si="1"/>
        <v>184.74191411855614</v>
      </c>
      <c r="AK5" s="77">
        <f t="shared" si="1"/>
        <v>192.30444861463738</v>
      </c>
      <c r="AL5" s="77">
        <f t="shared" si="1"/>
        <v>198.78662103984988</v>
      </c>
      <c r="AM5" s="77">
        <f t="shared" si="1"/>
        <v>206.34915553593112</v>
      </c>
      <c r="AN5" s="77">
        <f t="shared" si="1"/>
        <v>213.91169003201236</v>
      </c>
      <c r="AO5" s="77">
        <f t="shared" si="1"/>
        <v>221.47422452809363</v>
      </c>
      <c r="AP5" s="77">
        <f t="shared" si="1"/>
        <v>229.03675902417487</v>
      </c>
      <c r="AQ5" s="77">
        <f t="shared" si="1"/>
        <v>237.67965559112486</v>
      </c>
      <c r="AR5" s="77">
        <f t="shared" si="1"/>
        <v>245.2421900872061</v>
      </c>
      <c r="AS5" s="77">
        <f t="shared" si="1"/>
        <v>252.80472458328734</v>
      </c>
      <c r="AT5" s="77">
        <f t="shared" si="1"/>
        <v>260.36725907936858</v>
      </c>
      <c r="AU5" s="77">
        <f t="shared" si="1"/>
        <v>267.92979357544982</v>
      </c>
      <c r="AV5" s="77">
        <f t="shared" si="1"/>
        <v>276.57269014239984</v>
      </c>
      <c r="AW5" s="77">
        <f t="shared" si="1"/>
        <v>283.0548625676123</v>
      </c>
      <c r="AX5" s="77">
        <f t="shared" si="1"/>
        <v>290.6173970636936</v>
      </c>
      <c r="AY5" s="77">
        <f t="shared" si="1"/>
        <v>298.17993155977484</v>
      </c>
      <c r="AZ5" s="77">
        <f t="shared" si="1"/>
        <v>304.66210398498731</v>
      </c>
      <c r="BA5" s="77">
        <f t="shared" si="1"/>
        <v>310.06391433933106</v>
      </c>
      <c r="BB5" s="77">
        <f t="shared" si="1"/>
        <v>315.46572469367482</v>
      </c>
      <c r="BC5" s="77">
        <f t="shared" si="1"/>
        <v>320.86753504801857</v>
      </c>
      <c r="BD5" s="77">
        <f t="shared" si="1"/>
        <v>325.18898333149355</v>
      </c>
      <c r="BE5" s="77">
        <f t="shared" si="1"/>
        <v>329.51043161496858</v>
      </c>
      <c r="BF5" s="77">
        <f t="shared" si="1"/>
        <v>333.83187989844356</v>
      </c>
      <c r="BG5" s="77">
        <f t="shared" si="1"/>
        <v>337.07296611104982</v>
      </c>
    </row>
    <row r="6" spans="1:59" x14ac:dyDescent="0.3">
      <c r="A6" s="21"/>
      <c r="B6" s="22" t="s">
        <v>65</v>
      </c>
      <c r="C6" s="23">
        <v>1.4999999999999999E-2</v>
      </c>
      <c r="D6" s="21"/>
      <c r="E6" s="21"/>
      <c r="F6" s="50" t="s">
        <v>199</v>
      </c>
      <c r="G6" s="49">
        <v>37.006975860850567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0" t="s">
        <v>202</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0" t="s">
        <v>200</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141" t="s">
        <v>337</v>
      </c>
      <c r="C9" s="177">
        <v>0.9431131954259282</v>
      </c>
      <c r="D9" s="21"/>
      <c r="E9" s="22"/>
      <c r="F9" s="50" t="s">
        <v>260</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0" t="s">
        <v>261</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0" t="s">
        <v>201</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x14ac:dyDescent="0.3">
      <c r="A12" s="21"/>
      <c r="B12" s="21" t="s">
        <v>71</v>
      </c>
      <c r="C12" s="21"/>
      <c r="D12" s="21"/>
      <c r="E12" s="21"/>
      <c r="F12" s="50" t="s">
        <v>338</v>
      </c>
      <c r="G12" s="105"/>
      <c r="H12" s="106">
        <v>0.44932000000000005</v>
      </c>
      <c r="I12" s="106">
        <v>0.43639882352941178</v>
      </c>
      <c r="J12" s="106">
        <v>0.42347764705882357</v>
      </c>
      <c r="K12" s="106">
        <v>0.4105564705882353</v>
      </c>
      <c r="L12" s="106">
        <v>0.39763529411764703</v>
      </c>
      <c r="M12" s="106">
        <v>0.38471411764705882</v>
      </c>
      <c r="N12" s="106">
        <v>0.37179294117647055</v>
      </c>
      <c r="O12" s="106">
        <v>0.35887176470588228</v>
      </c>
      <c r="P12" s="106">
        <v>0.34595058823529407</v>
      </c>
      <c r="Q12" s="106">
        <v>0.3330294117647058</v>
      </c>
      <c r="R12" s="106">
        <v>0.32010823529411753</v>
      </c>
      <c r="S12" s="106">
        <v>0.30718705882352931</v>
      </c>
      <c r="T12" s="106">
        <v>0.29426588235294104</v>
      </c>
      <c r="U12" s="106">
        <v>0.28134470588235277</v>
      </c>
      <c r="V12" s="106">
        <v>0.26842352941176456</v>
      </c>
      <c r="W12" s="106">
        <v>0.25550235294117629</v>
      </c>
      <c r="X12" s="106">
        <v>0.24258117647058805</v>
      </c>
      <c r="Y12" s="106">
        <v>0.22965999999999981</v>
      </c>
      <c r="Z12" s="106">
        <v>0.21673882352941154</v>
      </c>
      <c r="AA12" s="106">
        <v>0.2038176470588233</v>
      </c>
      <c r="AB12" s="106">
        <v>0.19089647058823506</v>
      </c>
      <c r="AC12" s="106">
        <v>0.17797529411764679</v>
      </c>
      <c r="AD12" s="106">
        <v>0.16505411764705855</v>
      </c>
      <c r="AE12" s="106">
        <v>0.1521329411764703</v>
      </c>
      <c r="AF12" s="106">
        <v>0.13921176470588204</v>
      </c>
      <c r="AG12" s="106">
        <v>0.12629058823529382</v>
      </c>
      <c r="AH12" s="106">
        <v>0.11336941176470558</v>
      </c>
      <c r="AI12" s="106">
        <v>0.10044823529411734</v>
      </c>
      <c r="AJ12" s="106">
        <v>8.7527058823529097E-2</v>
      </c>
      <c r="AK12" s="106">
        <v>7.4605882352940869E-2</v>
      </c>
      <c r="AL12" s="106">
        <v>6.1684705882352628E-2</v>
      </c>
      <c r="AM12" s="106">
        <v>4.8763529411764393E-2</v>
      </c>
      <c r="AN12" s="106">
        <v>3.5842352941176159E-2</v>
      </c>
      <c r="AO12" s="106">
        <v>2.2921176470587924E-2</v>
      </c>
      <c r="AP12" s="106">
        <v>9.999999999999688E-3</v>
      </c>
      <c r="AQ12" s="106">
        <v>0.01</v>
      </c>
      <c r="AR12" s="106">
        <v>0.01</v>
      </c>
      <c r="AS12" s="106">
        <v>0.01</v>
      </c>
      <c r="AT12" s="106">
        <v>0.01</v>
      </c>
      <c r="AU12" s="106">
        <v>0.01</v>
      </c>
      <c r="AV12" s="106">
        <v>0.01</v>
      </c>
      <c r="AW12" s="106">
        <v>0.01</v>
      </c>
      <c r="AX12" s="106">
        <v>0.01</v>
      </c>
      <c r="AY12" s="106">
        <v>0.01</v>
      </c>
      <c r="AZ12" s="106">
        <v>0.01</v>
      </c>
      <c r="BA12" s="106">
        <v>0.01</v>
      </c>
      <c r="BB12" s="106">
        <v>0.01</v>
      </c>
      <c r="BC12" s="106">
        <v>0.01</v>
      </c>
      <c r="BD12" s="106">
        <v>0.01</v>
      </c>
      <c r="BE12" s="106">
        <v>0.01</v>
      </c>
      <c r="BF12" s="106">
        <v>0.01</v>
      </c>
      <c r="BG12" s="106">
        <v>0.01</v>
      </c>
    </row>
    <row r="13" spans="1:59" x14ac:dyDescent="0.3">
      <c r="A13" s="21"/>
      <c r="B13" s="205" t="s">
        <v>73</v>
      </c>
      <c r="C13" s="206"/>
      <c r="D13" s="122" t="s">
        <v>275</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x14ac:dyDescent="0.35">
      <c r="A14" s="21"/>
      <c r="B14" s="207"/>
      <c r="C14" s="208"/>
      <c r="D14" s="42" t="s">
        <v>105</v>
      </c>
      <c r="E14" s="21"/>
      <c r="F14" s="66"/>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x14ac:dyDescent="0.35">
      <c r="A15" s="21"/>
      <c r="B15" s="209" t="s">
        <v>276</v>
      </c>
      <c r="C15" s="41" t="s">
        <v>269</v>
      </c>
      <c r="D15" s="121">
        <v>1.3408686121386491</v>
      </c>
      <c r="E15" s="21"/>
      <c r="F15" s="69"/>
      <c r="G15" s="38"/>
      <c r="H15" s="38"/>
      <c r="I15" s="75"/>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x14ac:dyDescent="0.35">
      <c r="A16" s="21"/>
      <c r="B16" s="209"/>
      <c r="C16" s="41" t="s">
        <v>270</v>
      </c>
      <c r="D16" s="121">
        <v>1.3004251926654264</v>
      </c>
      <c r="E16" s="82"/>
      <c r="F16" s="70" t="s">
        <v>152</v>
      </c>
      <c r="G16" s="38"/>
      <c r="H16" s="38"/>
      <c r="I16" s="75" t="s">
        <v>277</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x14ac:dyDescent="0.35">
      <c r="A17" s="21"/>
      <c r="B17" s="209"/>
      <c r="C17" s="41" t="s">
        <v>271</v>
      </c>
      <c r="D17" s="121">
        <v>1.2670349113192076</v>
      </c>
      <c r="E17" s="82"/>
      <c r="F17" s="69"/>
      <c r="G17" s="71"/>
      <c r="H17" s="71"/>
      <c r="I17" s="78"/>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209"/>
      <c r="C18" s="41" t="s">
        <v>272</v>
      </c>
      <c r="D18" s="121">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209"/>
      <c r="C19" s="41" t="s">
        <v>273</v>
      </c>
      <c r="D19" s="121">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209"/>
      <c r="C20" s="41" t="s">
        <v>274</v>
      </c>
      <c r="D20" s="121">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209"/>
      <c r="C21" s="41" t="s">
        <v>240</v>
      </c>
      <c r="D21" s="121">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209"/>
      <c r="C22" s="41" t="s">
        <v>241</v>
      </c>
      <c r="D22" s="121">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209"/>
      <c r="C23" s="41" t="s">
        <v>72</v>
      </c>
      <c r="D23" s="121">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209"/>
      <c r="C24" s="41" t="s">
        <v>105</v>
      </c>
      <c r="D24" s="121">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78"/>
    </row>
    <row r="28" spans="1:59" x14ac:dyDescent="0.3">
      <c r="E28" s="73"/>
    </row>
    <row r="32" spans="1:59" x14ac:dyDescent="0.3">
      <c r="H32" s="72"/>
    </row>
    <row r="33" spans="2:4" ht="47.25" customHeight="1" x14ac:dyDescent="0.3">
      <c r="D33" s="104"/>
    </row>
    <row r="34" spans="2:4" x14ac:dyDescent="0.3">
      <c r="B34" s="107"/>
    </row>
    <row r="35" spans="2:4" x14ac:dyDescent="0.3">
      <c r="B35" s="107"/>
      <c r="D35" s="72"/>
    </row>
    <row r="36" spans="2:4" x14ac:dyDescent="0.3">
      <c r="B36" s="107"/>
      <c r="D36" s="72"/>
    </row>
    <row r="37" spans="2:4" x14ac:dyDescent="0.3">
      <c r="D37" s="72"/>
    </row>
    <row r="38" spans="2:4" x14ac:dyDescent="0.3">
      <c r="D38" s="72"/>
    </row>
    <row r="39" spans="2:4" x14ac:dyDescent="0.3">
      <c r="D39" s="72"/>
    </row>
    <row r="40" spans="2:4" x14ac:dyDescent="0.3">
      <c r="D40" s="72"/>
    </row>
    <row r="41" spans="2:4" x14ac:dyDescent="0.3">
      <c r="D41" s="72"/>
    </row>
    <row r="42" spans="2:4" x14ac:dyDescent="0.3">
      <c r="D42" s="72"/>
    </row>
    <row r="43" spans="2:4" x14ac:dyDescent="0.3">
      <c r="D43" s="72"/>
    </row>
    <row r="44" spans="2:4" x14ac:dyDescent="0.3">
      <c r="D44" s="72"/>
    </row>
    <row r="45" spans="2:4" x14ac:dyDescent="0.3">
      <c r="D45" s="72"/>
    </row>
    <row r="46" spans="2:4" x14ac:dyDescent="0.3">
      <c r="D46" s="72"/>
    </row>
    <row r="47" spans="2:4" x14ac:dyDescent="0.3">
      <c r="D47" s="72"/>
    </row>
    <row r="48" spans="2:4" x14ac:dyDescent="0.3">
      <c r="D48" s="72"/>
    </row>
    <row r="49" spans="3:4" x14ac:dyDescent="0.3">
      <c r="D49" s="72"/>
    </row>
    <row r="50" spans="3:4" x14ac:dyDescent="0.3">
      <c r="D50" s="72"/>
    </row>
    <row r="51" spans="3:4" x14ac:dyDescent="0.3">
      <c r="D51" s="72"/>
    </row>
    <row r="52" spans="3:4" x14ac:dyDescent="0.3">
      <c r="D52" s="72"/>
    </row>
    <row r="53" spans="3:4" x14ac:dyDescent="0.3">
      <c r="D53" s="72"/>
    </row>
    <row r="54" spans="3:4" x14ac:dyDescent="0.3">
      <c r="D54" s="72"/>
    </row>
    <row r="55" spans="3:4" x14ac:dyDescent="0.3">
      <c r="D55" s="72"/>
    </row>
    <row r="56" spans="3:4" x14ac:dyDescent="0.3">
      <c r="C56" s="179"/>
      <c r="D56" s="72"/>
    </row>
    <row r="57" spans="3:4" x14ac:dyDescent="0.3">
      <c r="D57" s="72"/>
    </row>
    <row r="58" spans="3:4" x14ac:dyDescent="0.3">
      <c r="D58" s="72"/>
    </row>
    <row r="59" spans="3:4" x14ac:dyDescent="0.3">
      <c r="D59" s="72"/>
    </row>
    <row r="60" spans="3:4" x14ac:dyDescent="0.3">
      <c r="D60" s="72"/>
    </row>
    <row r="61" spans="3:4" x14ac:dyDescent="0.3">
      <c r="D61" s="72"/>
    </row>
    <row r="62" spans="3:4" x14ac:dyDescent="0.3">
      <c r="D62" s="72"/>
    </row>
    <row r="63" spans="3:4" x14ac:dyDescent="0.3">
      <c r="D63" s="72"/>
    </row>
    <row r="64" spans="3:4" x14ac:dyDescent="0.3">
      <c r="D64" s="72"/>
    </row>
    <row r="65" spans="4:4" x14ac:dyDescent="0.3">
      <c r="D65" s="72"/>
    </row>
    <row r="66" spans="4:4" x14ac:dyDescent="0.3">
      <c r="D66" s="72"/>
    </row>
    <row r="67" spans="4:4" x14ac:dyDescent="0.3">
      <c r="D67" s="72"/>
    </row>
    <row r="68" spans="4:4" x14ac:dyDescent="0.3">
      <c r="D68" s="72"/>
    </row>
    <row r="69" spans="4:4" x14ac:dyDescent="0.3">
      <c r="D69" s="72"/>
    </row>
    <row r="70" spans="4:4" x14ac:dyDescent="0.3">
      <c r="D70" s="72"/>
    </row>
    <row r="71" spans="4:4" x14ac:dyDescent="0.3">
      <c r="D71" s="72"/>
    </row>
    <row r="72" spans="4:4" x14ac:dyDescent="0.3">
      <c r="D72" s="72"/>
    </row>
    <row r="73" spans="4:4" x14ac:dyDescent="0.3">
      <c r="D73" s="72"/>
    </row>
    <row r="74" spans="4:4" x14ac:dyDescent="0.3">
      <c r="D74" s="72"/>
    </row>
    <row r="75" spans="4:4" x14ac:dyDescent="0.3">
      <c r="D75" s="72"/>
    </row>
    <row r="78" spans="4:4" x14ac:dyDescent="0.3">
      <c r="D78" s="180"/>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6" r:id="rId1" display="http://www.hse.gov.uk/risk/theory/alarpcheck.htm   "/>
  </hyperlinks>
  <pageMargins left="0.70866141732283472" right="0.70866141732283472" top="0.74803149606299213" bottom="0.74803149606299213" header="0.31496062992125984" footer="0.31496062992125984"/>
  <pageSetup paperSize="9" scale="1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90" zoomScaleNormal="90" zoomScaleSheetLayoutView="75" workbookViewId="0">
      <pane xSplit="2" ySplit="6" topLeftCell="C7" activePane="bottomRight" state="frozen"/>
      <selection activeCell="E44" sqref="E44"/>
      <selection pane="topRight" activeCell="E44" sqref="E44"/>
      <selection pane="bottomLeft" activeCell="E44" sqref="E44"/>
      <selection pane="bottomRight" activeCell="E8" sqref="E8"/>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85546875" style="4" bestFit="1" customWidth="1"/>
    <col min="8" max="8" width="10" style="4" bestFit="1" customWidth="1"/>
    <col min="9" max="9" width="9.85546875" style="4" customWidth="1"/>
    <col min="10" max="12" width="10"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292</v>
      </c>
      <c r="C1" s="3" t="s">
        <v>253</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214" t="s">
        <v>11</v>
      </c>
      <c r="B7" s="60" t="s">
        <v>171</v>
      </c>
      <c r="C7" s="59"/>
      <c r="D7" s="60" t="s">
        <v>39</v>
      </c>
      <c r="E7" s="61">
        <f>-1*'Workings baseline'!E12</f>
        <v>-2.9074350783758016E-2</v>
      </c>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0"/>
      <c r="AY7" s="60"/>
      <c r="AZ7" s="60"/>
      <c r="BA7" s="60"/>
      <c r="BB7" s="60"/>
      <c r="BC7" s="60"/>
      <c r="BD7" s="60"/>
    </row>
    <row r="8" spans="1:56" x14ac:dyDescent="0.3">
      <c r="A8" s="215"/>
      <c r="B8" s="60" t="s">
        <v>156</v>
      </c>
      <c r="C8" s="59"/>
      <c r="D8" s="60" t="s">
        <v>39</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0"/>
      <c r="AY8" s="60"/>
      <c r="AZ8" s="60"/>
      <c r="BA8" s="60"/>
      <c r="BB8" s="60"/>
      <c r="BC8" s="60"/>
      <c r="BD8" s="60"/>
    </row>
    <row r="9" spans="1:56" x14ac:dyDescent="0.3">
      <c r="A9" s="215"/>
      <c r="B9" s="60" t="s">
        <v>193</v>
      </c>
      <c r="C9" s="59"/>
      <c r="D9" s="60" t="s">
        <v>39</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0"/>
      <c r="AY9" s="60"/>
      <c r="AZ9" s="60"/>
      <c r="BA9" s="60"/>
      <c r="BB9" s="60"/>
      <c r="BC9" s="60"/>
      <c r="BD9" s="60"/>
    </row>
    <row r="10" spans="1:56" x14ac:dyDescent="0.3">
      <c r="A10" s="215"/>
      <c r="B10" s="60" t="s">
        <v>193</v>
      </c>
      <c r="C10" s="59"/>
      <c r="D10" s="60" t="s">
        <v>39</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0"/>
      <c r="AY10" s="60"/>
      <c r="AZ10" s="60"/>
      <c r="BA10" s="60"/>
      <c r="BB10" s="60"/>
      <c r="BC10" s="60"/>
      <c r="BD10" s="60"/>
    </row>
    <row r="11" spans="1:56" x14ac:dyDescent="0.3">
      <c r="A11" s="215"/>
      <c r="B11" s="60" t="s">
        <v>193</v>
      </c>
      <c r="C11" s="59"/>
      <c r="D11" s="60" t="s">
        <v>39</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0"/>
      <c r="AY11" s="60"/>
      <c r="AZ11" s="60"/>
      <c r="BA11" s="60"/>
      <c r="BB11" s="60"/>
      <c r="BC11" s="60"/>
      <c r="BD11" s="60"/>
    </row>
    <row r="12" spans="1:56" ht="15.75" thickBot="1" x14ac:dyDescent="0.35">
      <c r="A12" s="216"/>
      <c r="B12" s="119" t="s">
        <v>192</v>
      </c>
      <c r="C12" s="57"/>
      <c r="D12" s="120" t="s">
        <v>39</v>
      </c>
      <c r="E12" s="58">
        <f>SUM(E7:E11)</f>
        <v>-2.9074350783758016E-2</v>
      </c>
      <c r="F12" s="58">
        <f t="shared" ref="F12:AW12" si="0">SUM(F7:F11)</f>
        <v>0</v>
      </c>
      <c r="G12" s="58">
        <f t="shared" si="0"/>
        <v>0</v>
      </c>
      <c r="H12" s="58">
        <f t="shared" si="0"/>
        <v>0</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x14ac:dyDescent="0.3">
      <c r="A13" s="210" t="s">
        <v>258</v>
      </c>
      <c r="B13" s="9" t="s">
        <v>35</v>
      </c>
      <c r="D13" s="4" t="s">
        <v>39</v>
      </c>
      <c r="E13" s="34">
        <f>'Fixed data'!$G$6*E29/1000000</f>
        <v>-4.789041514568161E-4</v>
      </c>
      <c r="F13" s="34">
        <f>'Fixed data'!$G$6*F29/1000000</f>
        <v>-4.789041514568161E-4</v>
      </c>
      <c r="G13" s="34">
        <f>'Fixed data'!$G$6*G29/1000000</f>
        <v>-4.789041514568161E-4</v>
      </c>
      <c r="H13" s="34">
        <f>'Fixed data'!$G$6*H29/1000000</f>
        <v>-4.789041514568161E-4</v>
      </c>
      <c r="I13" s="34">
        <f>'Fixed data'!$G$6*I29/1000000</f>
        <v>-4.789041514568161E-4</v>
      </c>
      <c r="J13" s="34">
        <f>'Fixed data'!$G$6*J29/1000000</f>
        <v>-4.789041514568161E-4</v>
      </c>
      <c r="K13" s="34">
        <f>'Fixed data'!$G$6*K29/1000000</f>
        <v>-4.789041514568161E-4</v>
      </c>
      <c r="L13" s="34">
        <f>'Fixed data'!$G$6*L29/1000000</f>
        <v>-4.789041514568161E-4</v>
      </c>
      <c r="M13" s="34">
        <f>'Fixed data'!$G$6*M29/1000000</f>
        <v>-4.789041514568161E-4</v>
      </c>
      <c r="N13" s="34">
        <f>'Fixed data'!$G$6*N29/1000000</f>
        <v>-4.789041514568161E-4</v>
      </c>
      <c r="O13" s="34">
        <f>'Fixed data'!$G$6*O29/1000000</f>
        <v>-4.789041514568161E-4</v>
      </c>
      <c r="P13" s="34">
        <f>'Fixed data'!$G$6*P29/1000000</f>
        <v>-4.789041514568161E-4</v>
      </c>
      <c r="Q13" s="34">
        <f>'Fixed data'!$G$6*Q29/1000000</f>
        <v>-4.789041514568161E-4</v>
      </c>
      <c r="R13" s="34">
        <f>'Fixed data'!$G$6*R29/1000000</f>
        <v>-4.789041514568161E-4</v>
      </c>
      <c r="S13" s="34">
        <f>'Fixed data'!$G$6*S29/1000000</f>
        <v>-4.789041514568161E-4</v>
      </c>
      <c r="T13" s="34">
        <f>'Fixed data'!$G$6*T29/1000000</f>
        <v>-4.789041514568161E-4</v>
      </c>
      <c r="U13" s="34">
        <f>'Fixed data'!$G$6*U29/1000000</f>
        <v>-4.789041514568161E-4</v>
      </c>
      <c r="V13" s="34">
        <f>'Fixed data'!$G$6*V29/1000000</f>
        <v>-4.789041514568161E-4</v>
      </c>
      <c r="W13" s="34">
        <f>'Fixed data'!$G$6*W29/1000000</f>
        <v>-4.789041514568161E-4</v>
      </c>
      <c r="X13" s="34">
        <f>'Fixed data'!$G$6*X29/1000000</f>
        <v>-4.789041514568161E-4</v>
      </c>
      <c r="Y13" s="34">
        <f>'Fixed data'!$G$6*Y29/1000000</f>
        <v>-4.789041514568161E-4</v>
      </c>
      <c r="Z13" s="34">
        <f>'Fixed data'!$G$6*Z29/1000000</f>
        <v>-4.789041514568161E-4</v>
      </c>
      <c r="AA13" s="34">
        <f>'Fixed data'!$G$6*AA29/1000000</f>
        <v>-4.789041514568161E-4</v>
      </c>
      <c r="AB13" s="34">
        <f>'Fixed data'!$G$6*AB29/1000000</f>
        <v>-4.789041514568161E-4</v>
      </c>
      <c r="AC13" s="34">
        <f>'Fixed data'!$G$6*AC29/1000000</f>
        <v>-4.789041514568161E-4</v>
      </c>
      <c r="AD13" s="34">
        <f>'Fixed data'!$G$6*AD29/1000000</f>
        <v>-4.789041514568161E-4</v>
      </c>
      <c r="AE13" s="34">
        <f>'Fixed data'!$G$6*AE29/1000000</f>
        <v>-4.789041514568161E-4</v>
      </c>
      <c r="AF13" s="34">
        <f>'Fixed data'!$G$6*AF29/1000000</f>
        <v>-4.789041514568161E-4</v>
      </c>
      <c r="AG13" s="34">
        <f>'Fixed data'!$G$6*AG29/1000000</f>
        <v>-4.789041514568161E-4</v>
      </c>
      <c r="AH13" s="34">
        <f>'Fixed data'!$G$6*AH29/1000000</f>
        <v>-4.789041514568161E-4</v>
      </c>
      <c r="AI13" s="34">
        <f>'Fixed data'!$G$6*AI29/1000000</f>
        <v>-4.789041514568161E-4</v>
      </c>
      <c r="AJ13" s="34">
        <f>'Fixed data'!$G$6*AJ29/1000000</f>
        <v>-4.789041514568161E-4</v>
      </c>
      <c r="AK13" s="34">
        <f>'Fixed data'!$G$6*AK29/1000000</f>
        <v>-4.789041514568161E-4</v>
      </c>
      <c r="AL13" s="34">
        <f>'Fixed data'!$G$6*AL29/1000000</f>
        <v>-4.789041514568161E-4</v>
      </c>
      <c r="AM13" s="34">
        <f>'Fixed data'!$G$6*AM29/1000000</f>
        <v>-4.789041514568161E-4</v>
      </c>
      <c r="AN13" s="34">
        <f>'Fixed data'!$G$6*AN29/1000000</f>
        <v>-4.789041514568161E-4</v>
      </c>
      <c r="AO13" s="34">
        <f>'Fixed data'!$G$6*AO29/1000000</f>
        <v>-4.789041514568161E-4</v>
      </c>
      <c r="AP13" s="34">
        <f>'Fixed data'!$G$6*AP29/1000000</f>
        <v>-4.789041514568161E-4</v>
      </c>
      <c r="AQ13" s="34">
        <f>'Fixed data'!$G$6*AQ29/1000000</f>
        <v>-4.789041514568161E-4</v>
      </c>
      <c r="AR13" s="34">
        <f>'Fixed data'!$G$6*AR29/1000000</f>
        <v>-4.789041514568161E-4</v>
      </c>
      <c r="AS13" s="34">
        <f>'Fixed data'!$G$6*AS29/1000000</f>
        <v>-4.789041514568161E-4</v>
      </c>
      <c r="AT13" s="34">
        <f>'Fixed data'!$G$6*AT29/1000000</f>
        <v>-4.789041514568161E-4</v>
      </c>
      <c r="AU13" s="34">
        <f>'Fixed data'!$G$6*AU29/1000000</f>
        <v>-4.789041514568161E-4</v>
      </c>
      <c r="AV13" s="34">
        <f>'Fixed data'!$G$6*AV29/1000000</f>
        <v>-4.789041514568161E-4</v>
      </c>
      <c r="AW13" s="34">
        <f>'Fixed data'!$G$6*AW29/1000000</f>
        <v>-4.789041514568161E-4</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x14ac:dyDescent="0.3">
      <c r="A14" s="211"/>
      <c r="B14" s="9" t="s">
        <v>197</v>
      </c>
      <c r="D14" s="4" t="s">
        <v>39</v>
      </c>
      <c r="E14" s="34">
        <f>E30*'Fixed data'!H$5/1000000</f>
        <v>-3.257399470415627E-5</v>
      </c>
      <c r="F14" s="34">
        <f>F30*'Fixed data'!I$5/1000000</f>
        <v>-3.1477474315955961E-5</v>
      </c>
      <c r="G14" s="34">
        <f>G30*'Fixed data'!J$5/1000000</f>
        <v>-3.0442100290925051E-5</v>
      </c>
      <c r="H14" s="34">
        <f>H30*'Fixed data'!K$5/1000000</f>
        <v>-3.066571884758794E-5</v>
      </c>
      <c r="I14" s="34">
        <f>I30*'Fixed data'!L$5/1000000</f>
        <v>-3.0816795539415185E-5</v>
      </c>
      <c r="J14" s="34">
        <f>J30*'Fixed data'!M$5/1000000</f>
        <v>-3.0942283756021389E-5</v>
      </c>
      <c r="K14" s="34">
        <f>K30*'Fixed data'!N$5/1000000</f>
        <v>-6.2528668937972772E-5</v>
      </c>
      <c r="L14" s="34">
        <f>L30*'Fixed data'!O$5/1000000</f>
        <v>-9.1803532949788212E-5</v>
      </c>
      <c r="M14" s="34">
        <f>M30*'Fixed data'!P$5/1000000</f>
        <v>-1.1885605157951193E-4</v>
      </c>
      <c r="N14" s="34">
        <f>N30*'Fixed data'!Q$5/1000000</f>
        <v>-1.4360020303322296E-4</v>
      </c>
      <c r="O14" s="34">
        <f>O30*'Fixed data'!R$5/1000000</f>
        <v>-1.6611885511071906E-4</v>
      </c>
      <c r="P14" s="34">
        <f>P30*'Fixed data'!S$5/1000000</f>
        <v>-1.8636978541357048E-4</v>
      </c>
      <c r="Q14" s="34">
        <f>Q30*'Fixed data'!T$5/1000000</f>
        <v>-2.0431707953159409E-4</v>
      </c>
      <c r="R14" s="34">
        <f>R30*'Fixed data'!U$5/1000000</f>
        <v>-2.2003414328221782E-4</v>
      </c>
      <c r="S14" s="34">
        <f>S30*'Fixed data'!V$5/1000000</f>
        <v>-2.3345072484213717E-4</v>
      </c>
      <c r="T14" s="34">
        <f>T30*'Fixed data'!W$5/1000000</f>
        <v>-2.8934385038929171E-4</v>
      </c>
      <c r="U14" s="34">
        <f>U30*'Fixed data'!X$5/1000000</f>
        <v>-2.9845173212649651E-4</v>
      </c>
      <c r="V14" s="34">
        <f>V30*'Fixed data'!Y$5/1000000</f>
        <v>-3.050305230320289E-4</v>
      </c>
      <c r="W14" s="34">
        <f>W30*'Fixed data'!Z$5/1000000</f>
        <v>-3.090802231058889E-4</v>
      </c>
      <c r="X14" s="34">
        <f>X30*'Fixed data'!AA$5/1000000</f>
        <v>-3.1060083234807665E-4</v>
      </c>
      <c r="Y14" s="34">
        <f>Y30*'Fixed data'!AB$5/1000000</f>
        <v>-3.0959235075859207E-4</v>
      </c>
      <c r="Z14" s="34">
        <f>Z30*'Fixed data'!AC$5/1000000</f>
        <v>-3.0356652810704942E-4</v>
      </c>
      <c r="AA14" s="34">
        <f>AA30*'Fixed data'!AD$5/1000000</f>
        <v>-2.9768051419933961E-4</v>
      </c>
      <c r="AB14" s="34">
        <f>AB30*'Fixed data'!AE$5/1000000</f>
        <v>-2.892654094599574E-4</v>
      </c>
      <c r="AC14" s="34">
        <f>AC30*'Fixed data'!AF$5/1000000</f>
        <v>-2.7832121388890289E-4</v>
      </c>
      <c r="AD14" s="34">
        <f>AD30*'Fixed data'!AG$5/1000000</f>
        <v>-2.6484792748617615E-4</v>
      </c>
      <c r="AE14" s="34">
        <f>AE30*'Fixed data'!AH$5/1000000</f>
        <v>-2.4884555025177696E-4</v>
      </c>
      <c r="AF14" s="34">
        <f>AF30*'Fixed data'!AI$5/1000000</f>
        <v>-2.3031408218570547E-4</v>
      </c>
      <c r="AG14" s="34">
        <f>AG30*'Fixed data'!AJ$5/1000000</f>
        <v>-2.0925352328796164E-4</v>
      </c>
      <c r="AH14" s="34">
        <f>AH30*'Fixed data'!AK$5/1000000</f>
        <v>-1.8566387355854552E-4</v>
      </c>
      <c r="AI14" s="34">
        <f>AI30*'Fixed data'!AL$5/1000000</f>
        <v>-1.5868272687314644E-4</v>
      </c>
      <c r="AJ14" s="34">
        <f>AJ30*'Fixed data'!AM$5/1000000</f>
        <v>-1.3021554482550504E-4</v>
      </c>
      <c r="AK14" s="34">
        <f>AK30*'Fixed data'!AN$5/1000000</f>
        <v>-9.9219271946191342E-5</v>
      </c>
      <c r="AL14" s="34">
        <f>AL30*'Fixed data'!AO$5/1000000</f>
        <v>-6.5693908235205328E-5</v>
      </c>
      <c r="AM14" s="34">
        <f>AM30*'Fixed data'!AP$5/1000000</f>
        <v>-2.9639453692546949E-5</v>
      </c>
      <c r="AN14" s="34">
        <f>AN30*'Fixed data'!AQ$5/1000000</f>
        <v>-3.0757923643210063E-5</v>
      </c>
      <c r="AO14" s="34">
        <f>AO30*'Fixed data'!AR$5/1000000</f>
        <v>-3.1736584850039474E-5</v>
      </c>
      <c r="AP14" s="34">
        <f>AP30*'Fixed data'!AS$5/1000000</f>
        <v>-3.2715246056868885E-5</v>
      </c>
      <c r="AQ14" s="34">
        <f>AQ30*'Fixed data'!AT$5/1000000</f>
        <v>-3.3693907263698296E-5</v>
      </c>
      <c r="AR14" s="34">
        <f>AR30*'Fixed data'!AU$5/1000000</f>
        <v>-3.46725684705277E-5</v>
      </c>
      <c r="AS14" s="34">
        <f>AS30*'Fixed data'!AV$5/1000000</f>
        <v>-3.5791038421189892E-5</v>
      </c>
      <c r="AT14" s="34">
        <f>AT30*'Fixed data'!AW$5/1000000</f>
        <v>-3.6629890884186522E-5</v>
      </c>
      <c r="AU14" s="34">
        <f>AU30*'Fixed data'!AX$5/1000000</f>
        <v>-3.7608552091015946E-5</v>
      </c>
      <c r="AV14" s="34">
        <f>AV30*'Fixed data'!AY$5/1000000</f>
        <v>-3.8587213297845351E-5</v>
      </c>
      <c r="AW14" s="34">
        <f>AW30*'Fixed data'!AZ$5/1000000</f>
        <v>-3.9426065760841988E-5</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x14ac:dyDescent="0.3">
      <c r="A15" s="211"/>
      <c r="B15" s="9" t="s">
        <v>248</v>
      </c>
      <c r="C15" s="11"/>
      <c r="D15" s="11" t="s">
        <v>39</v>
      </c>
      <c r="E15" s="81">
        <f>'Fixed data'!$G$7*E$31/1000000</f>
        <v>0</v>
      </c>
      <c r="F15" s="81">
        <f>'Fixed data'!$G$7*F$31/1000000</f>
        <v>0</v>
      </c>
      <c r="G15" s="81">
        <f>'Fixed data'!$G$7*G$31/1000000</f>
        <v>0</v>
      </c>
      <c r="H15" s="81">
        <f>'Fixed data'!$G$7*H$31/1000000</f>
        <v>0</v>
      </c>
      <c r="I15" s="81">
        <f>'Fixed data'!$G$7*I$31/1000000</f>
        <v>0</v>
      </c>
      <c r="J15" s="81">
        <f>'Fixed data'!$G$7*J$31/1000000</f>
        <v>0</v>
      </c>
      <c r="K15" s="81">
        <f>'Fixed data'!$G$7*K$31/1000000</f>
        <v>0</v>
      </c>
      <c r="L15" s="81">
        <f>'Fixed data'!$G$7*L$31/1000000</f>
        <v>0</v>
      </c>
      <c r="M15" s="81">
        <f>'Fixed data'!$G$7*M$31/1000000</f>
        <v>0</v>
      </c>
      <c r="N15" s="81">
        <f>'Fixed data'!$G$7*N$31/1000000</f>
        <v>0</v>
      </c>
      <c r="O15" s="81">
        <f>'Fixed data'!$G$7*O$31/1000000</f>
        <v>0</v>
      </c>
      <c r="P15" s="81">
        <f>'Fixed data'!$G$7*P$31/1000000</f>
        <v>0</v>
      </c>
      <c r="Q15" s="81">
        <f>'Fixed data'!$G$7*Q$31/1000000</f>
        <v>0</v>
      </c>
      <c r="R15" s="81">
        <f>'Fixed data'!$G$7*R$31/1000000</f>
        <v>0</v>
      </c>
      <c r="S15" s="81">
        <f>'Fixed data'!$G$7*S$31/1000000</f>
        <v>0</v>
      </c>
      <c r="T15" s="81">
        <f>'Fixed data'!$G$7*T$31/1000000</f>
        <v>0</v>
      </c>
      <c r="U15" s="81">
        <f>'Fixed data'!$G$7*U$31/1000000</f>
        <v>0</v>
      </c>
      <c r="V15" s="81">
        <f>'Fixed data'!$G$7*V$31/1000000</f>
        <v>0</v>
      </c>
      <c r="W15" s="81">
        <f>'Fixed data'!$G$7*W$31/1000000</f>
        <v>0</v>
      </c>
      <c r="X15" s="81">
        <f>'Fixed data'!$G$7*X$31/1000000</f>
        <v>0</v>
      </c>
      <c r="Y15" s="81">
        <f>'Fixed data'!$G$7*Y$31/1000000</f>
        <v>0</v>
      </c>
      <c r="Z15" s="81">
        <f>'Fixed data'!$G$7*Z$31/1000000</f>
        <v>0</v>
      </c>
      <c r="AA15" s="81">
        <f>'Fixed data'!$G$7*AA$31/1000000</f>
        <v>0</v>
      </c>
      <c r="AB15" s="81">
        <f>'Fixed data'!$G$7*AB$31/1000000</f>
        <v>0</v>
      </c>
      <c r="AC15" s="81">
        <f>'Fixed data'!$G$7*AC$31/1000000</f>
        <v>0</v>
      </c>
      <c r="AD15" s="81">
        <f>'Fixed data'!$G$7*AD$31/1000000</f>
        <v>0</v>
      </c>
      <c r="AE15" s="81">
        <f>'Fixed data'!$G$7*AE$31/1000000</f>
        <v>0</v>
      </c>
      <c r="AF15" s="81">
        <f>'Fixed data'!$G$7*AF$31/1000000</f>
        <v>0</v>
      </c>
      <c r="AG15" s="81">
        <f>'Fixed data'!$G$7*AG$31/1000000</f>
        <v>0</v>
      </c>
      <c r="AH15" s="81">
        <f>'Fixed data'!$G$7*AH$31/1000000</f>
        <v>0</v>
      </c>
      <c r="AI15" s="81">
        <f>'Fixed data'!$G$7*AI$31/1000000</f>
        <v>0</v>
      </c>
      <c r="AJ15" s="81">
        <f>'Fixed data'!$G$7*AJ$31/1000000</f>
        <v>0</v>
      </c>
      <c r="AK15" s="81">
        <f>'Fixed data'!$G$7*AK$31/1000000</f>
        <v>0</v>
      </c>
      <c r="AL15" s="81">
        <f>'Fixed data'!$G$7*AL$31/1000000</f>
        <v>0</v>
      </c>
      <c r="AM15" s="81">
        <f>'Fixed data'!$G$7*AM$31/1000000</f>
        <v>0</v>
      </c>
      <c r="AN15" s="81">
        <f>'Fixed data'!$G$7*AN$31/1000000</f>
        <v>0</v>
      </c>
      <c r="AO15" s="81">
        <f>'Fixed data'!$G$7*AO$31/1000000</f>
        <v>0</v>
      </c>
      <c r="AP15" s="81">
        <f>'Fixed data'!$G$7*AP$31/1000000</f>
        <v>0</v>
      </c>
      <c r="AQ15" s="81">
        <f>'Fixed data'!$G$7*AQ$31/1000000</f>
        <v>0</v>
      </c>
      <c r="AR15" s="81">
        <f>'Fixed data'!$G$7*AR$31/1000000</f>
        <v>0</v>
      </c>
      <c r="AS15" s="81">
        <f>'Fixed data'!$G$7*AS$31/1000000</f>
        <v>0</v>
      </c>
      <c r="AT15" s="81">
        <f>'Fixed data'!$G$7*AT$31/1000000</f>
        <v>0</v>
      </c>
      <c r="AU15" s="81">
        <f>'Fixed data'!$G$7*AU$31/1000000</f>
        <v>0</v>
      </c>
      <c r="AV15" s="81">
        <f>'Fixed data'!$G$7*AV$31/1000000</f>
        <v>0</v>
      </c>
      <c r="AW15" s="81">
        <f>'Fixed data'!$G$7*AW$31/1000000</f>
        <v>0</v>
      </c>
      <c r="AX15" s="81">
        <f>'Fixed data'!$G$7*AX$31/1000000</f>
        <v>0</v>
      </c>
      <c r="AY15" s="81">
        <f>'Fixed data'!$G$7*AY$31/1000000</f>
        <v>0</v>
      </c>
      <c r="AZ15" s="81">
        <f>'Fixed data'!$G$7*AZ$31/1000000</f>
        <v>0</v>
      </c>
      <c r="BA15" s="81">
        <f>'Fixed data'!$G$7*BA$31/1000000</f>
        <v>0</v>
      </c>
      <c r="BB15" s="81">
        <f>'Fixed data'!$G$7*BB$31/1000000</f>
        <v>0</v>
      </c>
      <c r="BC15" s="81">
        <f>'Fixed data'!$G$7*BC$31/1000000</f>
        <v>0</v>
      </c>
      <c r="BD15" s="81">
        <f>'Fixed data'!$G$7*BD$31/1000000</f>
        <v>0</v>
      </c>
    </row>
    <row r="16" spans="1:56" ht="15" customHeight="1" x14ac:dyDescent="0.3">
      <c r="A16" s="211"/>
      <c r="B16" s="9" t="s">
        <v>249</v>
      </c>
      <c r="C16" s="9"/>
      <c r="D16" s="9" t="s">
        <v>39</v>
      </c>
      <c r="E16" s="81">
        <f>'Fixed data'!$G$8*E32/1000000</f>
        <v>0</v>
      </c>
      <c r="F16" s="81">
        <f>'Fixed data'!$G$8*F32/1000000</f>
        <v>0</v>
      </c>
      <c r="G16" s="81">
        <f>'Fixed data'!$G$8*G32/1000000</f>
        <v>0</v>
      </c>
      <c r="H16" s="81">
        <f>'Fixed data'!$G$8*H32/1000000</f>
        <v>0</v>
      </c>
      <c r="I16" s="81">
        <f>'Fixed data'!$G$8*I32/1000000</f>
        <v>0</v>
      </c>
      <c r="J16" s="81">
        <f>'Fixed data'!$G$8*J32/1000000</f>
        <v>0</v>
      </c>
      <c r="K16" s="81">
        <f>'Fixed data'!$G$8*K32/1000000</f>
        <v>0</v>
      </c>
      <c r="L16" s="81">
        <f>'Fixed data'!$G$8*L32/1000000</f>
        <v>0</v>
      </c>
      <c r="M16" s="81">
        <f>'Fixed data'!$G$8*M32/1000000</f>
        <v>0</v>
      </c>
      <c r="N16" s="81">
        <f>'Fixed data'!$G$8*N32/1000000</f>
        <v>0</v>
      </c>
      <c r="O16" s="81">
        <f>'Fixed data'!$G$8*O32/1000000</f>
        <v>0</v>
      </c>
      <c r="P16" s="81">
        <f>'Fixed data'!$G$8*P32/1000000</f>
        <v>0</v>
      </c>
      <c r="Q16" s="81">
        <f>'Fixed data'!$G$8*Q32/1000000</f>
        <v>0</v>
      </c>
      <c r="R16" s="81">
        <f>'Fixed data'!$G$8*R32/1000000</f>
        <v>0</v>
      </c>
      <c r="S16" s="81">
        <f>'Fixed data'!$G$8*S32/1000000</f>
        <v>0</v>
      </c>
      <c r="T16" s="81">
        <f>'Fixed data'!$G$8*T32/1000000</f>
        <v>0</v>
      </c>
      <c r="U16" s="81">
        <f>'Fixed data'!$G$8*U32/1000000</f>
        <v>0</v>
      </c>
      <c r="V16" s="81">
        <f>'Fixed data'!$G$8*V32/1000000</f>
        <v>0</v>
      </c>
      <c r="W16" s="81">
        <f>'Fixed data'!$G$8*W32/1000000</f>
        <v>0</v>
      </c>
      <c r="X16" s="81">
        <f>'Fixed data'!$G$8*X32/1000000</f>
        <v>0</v>
      </c>
      <c r="Y16" s="81">
        <f>'Fixed data'!$G$8*Y32/1000000</f>
        <v>0</v>
      </c>
      <c r="Z16" s="81">
        <f>'Fixed data'!$G$8*Z32/1000000</f>
        <v>0</v>
      </c>
      <c r="AA16" s="81">
        <f>'Fixed data'!$G$8*AA32/1000000</f>
        <v>0</v>
      </c>
      <c r="AB16" s="81">
        <f>'Fixed data'!$G$8*AB32/1000000</f>
        <v>0</v>
      </c>
      <c r="AC16" s="81">
        <f>'Fixed data'!$G$8*AC32/1000000</f>
        <v>0</v>
      </c>
      <c r="AD16" s="81">
        <f>'Fixed data'!$G$8*AD32/1000000</f>
        <v>0</v>
      </c>
      <c r="AE16" s="81">
        <f>'Fixed data'!$G$8*AE32/1000000</f>
        <v>0</v>
      </c>
      <c r="AF16" s="81">
        <f>'Fixed data'!$G$8*AF32/1000000</f>
        <v>0</v>
      </c>
      <c r="AG16" s="81">
        <f>'Fixed data'!$G$8*AG32/1000000</f>
        <v>0</v>
      </c>
      <c r="AH16" s="81">
        <f>'Fixed data'!$G$8*AH32/1000000</f>
        <v>0</v>
      </c>
      <c r="AI16" s="81">
        <f>'Fixed data'!$G$8*AI32/1000000</f>
        <v>0</v>
      </c>
      <c r="AJ16" s="81">
        <f>'Fixed data'!$G$8*AJ32/1000000</f>
        <v>0</v>
      </c>
      <c r="AK16" s="81">
        <f>'Fixed data'!$G$8*AK32/1000000</f>
        <v>0</v>
      </c>
      <c r="AL16" s="81">
        <f>'Fixed data'!$G$8*AL32/1000000</f>
        <v>0</v>
      </c>
      <c r="AM16" s="81">
        <f>'Fixed data'!$G$8*AM32/1000000</f>
        <v>0</v>
      </c>
      <c r="AN16" s="81">
        <f>'Fixed data'!$G$8*AN32/1000000</f>
        <v>0</v>
      </c>
      <c r="AO16" s="81">
        <f>'Fixed data'!$G$8*AO32/1000000</f>
        <v>0</v>
      </c>
      <c r="AP16" s="81">
        <f>'Fixed data'!$G$8*AP32/1000000</f>
        <v>0</v>
      </c>
      <c r="AQ16" s="81">
        <f>'Fixed data'!$G$8*AQ32/1000000</f>
        <v>0</v>
      </c>
      <c r="AR16" s="81">
        <f>'Fixed data'!$G$8*AR32/1000000</f>
        <v>0</v>
      </c>
      <c r="AS16" s="81">
        <f>'Fixed data'!$G$8*AS32/1000000</f>
        <v>0</v>
      </c>
      <c r="AT16" s="81">
        <f>'Fixed data'!$G$8*AT32/1000000</f>
        <v>0</v>
      </c>
      <c r="AU16" s="81">
        <f>'Fixed data'!$G$8*AU32/1000000</f>
        <v>0</v>
      </c>
      <c r="AV16" s="81">
        <f>'Fixed data'!$G$8*AV32/1000000</f>
        <v>0</v>
      </c>
      <c r="AW16" s="81">
        <f>'Fixed data'!$G$8*AW32/1000000</f>
        <v>0</v>
      </c>
      <c r="AX16" s="81">
        <f>'Fixed data'!$G$8*AX32/1000000</f>
        <v>0</v>
      </c>
      <c r="AY16" s="81">
        <f>'Fixed data'!$G$8*AY32/1000000</f>
        <v>0</v>
      </c>
      <c r="AZ16" s="81">
        <f>'Fixed data'!$G$8*AZ32/1000000</f>
        <v>0</v>
      </c>
      <c r="BA16" s="81">
        <f>'Fixed data'!$G$8*BA32/1000000</f>
        <v>0</v>
      </c>
      <c r="BB16" s="81">
        <f>'Fixed data'!$G$8*BB32/1000000</f>
        <v>0</v>
      </c>
      <c r="BC16" s="81">
        <f>'Fixed data'!$G$8*BC32/1000000</f>
        <v>0</v>
      </c>
      <c r="BD16" s="81">
        <f>'Fixed data'!$G$8*BD32/1000000</f>
        <v>0</v>
      </c>
    </row>
    <row r="17" spans="1:56" ht="15" customHeight="1" x14ac:dyDescent="0.3">
      <c r="A17" s="211"/>
      <c r="B17" s="4" t="s">
        <v>198</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x14ac:dyDescent="0.3">
      <c r="A18" s="211"/>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x14ac:dyDescent="0.3">
      <c r="A19" s="211"/>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x14ac:dyDescent="0.3">
      <c r="A20" s="211"/>
      <c r="B20" s="4" t="s">
        <v>81</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x14ac:dyDescent="0.3">
      <c r="A21" s="211"/>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x14ac:dyDescent="0.3">
      <c r="A22" s="211"/>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x14ac:dyDescent="0.3">
      <c r="A23" s="211"/>
      <c r="B23" s="9" t="s">
        <v>204</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x14ac:dyDescent="0.35">
      <c r="A24" s="212"/>
      <c r="B24" s="13" t="s">
        <v>97</v>
      </c>
      <c r="C24" s="13"/>
      <c r="D24" s="13" t="s">
        <v>39</v>
      </c>
      <c r="E24" s="52">
        <f>SUM(E13:E23)</f>
        <v>-5.1147814616097232E-4</v>
      </c>
      <c r="F24" s="52">
        <f t="shared" ref="F24:BD24" si="1">SUM(F13:F23)</f>
        <v>-5.1038162577277211E-4</v>
      </c>
      <c r="G24" s="52">
        <f t="shared" si="1"/>
        <v>-5.0934625174774118E-4</v>
      </c>
      <c r="H24" s="52">
        <f t="shared" si="1"/>
        <v>-5.0956987030440404E-4</v>
      </c>
      <c r="I24" s="52">
        <f t="shared" si="1"/>
        <v>-5.0972094699623129E-4</v>
      </c>
      <c r="J24" s="52">
        <f t="shared" si="1"/>
        <v>-5.0984643521283745E-4</v>
      </c>
      <c r="K24" s="52">
        <f t="shared" si="1"/>
        <v>-5.4143282039478889E-4</v>
      </c>
      <c r="L24" s="52">
        <f t="shared" si="1"/>
        <v>-5.7070768440660436E-4</v>
      </c>
      <c r="M24" s="52">
        <f t="shared" si="1"/>
        <v>-5.9776020303632801E-4</v>
      </c>
      <c r="N24" s="52">
        <f t="shared" si="1"/>
        <v>-6.2250435449003906E-4</v>
      </c>
      <c r="O24" s="52">
        <f t="shared" si="1"/>
        <v>-6.4502300656753514E-4</v>
      </c>
      <c r="P24" s="52">
        <f t="shared" si="1"/>
        <v>-6.6527393687038658E-4</v>
      </c>
      <c r="Q24" s="52">
        <f t="shared" si="1"/>
        <v>-6.8322123098841017E-4</v>
      </c>
      <c r="R24" s="52">
        <f t="shared" si="1"/>
        <v>-6.9893829473903393E-4</v>
      </c>
      <c r="S24" s="52">
        <f t="shared" si="1"/>
        <v>-7.1235487629895322E-4</v>
      </c>
      <c r="T24" s="52">
        <f t="shared" si="1"/>
        <v>-7.6824800184610781E-4</v>
      </c>
      <c r="U24" s="52">
        <f t="shared" si="1"/>
        <v>-7.7735588358331261E-4</v>
      </c>
      <c r="V24" s="52">
        <f t="shared" si="1"/>
        <v>-7.83934674488845E-4</v>
      </c>
      <c r="W24" s="52">
        <f t="shared" si="1"/>
        <v>-7.87984374562705E-4</v>
      </c>
      <c r="X24" s="52">
        <f t="shared" si="1"/>
        <v>-7.895049838048927E-4</v>
      </c>
      <c r="Y24" s="52">
        <f t="shared" si="1"/>
        <v>-7.8849650221540822E-4</v>
      </c>
      <c r="Z24" s="52">
        <f t="shared" si="1"/>
        <v>-7.8247067956386553E-4</v>
      </c>
      <c r="AA24" s="52">
        <f t="shared" si="1"/>
        <v>-7.7658466565615572E-4</v>
      </c>
      <c r="AB24" s="52">
        <f t="shared" si="1"/>
        <v>-7.681695609167735E-4</v>
      </c>
      <c r="AC24" s="52">
        <f t="shared" si="1"/>
        <v>-7.57225365345719E-4</v>
      </c>
      <c r="AD24" s="52">
        <f t="shared" si="1"/>
        <v>-7.437520789429922E-4</v>
      </c>
      <c r="AE24" s="52">
        <f t="shared" si="1"/>
        <v>-7.2774970170859312E-4</v>
      </c>
      <c r="AF24" s="52">
        <f t="shared" si="1"/>
        <v>-7.0921823364252152E-4</v>
      </c>
      <c r="AG24" s="52">
        <f t="shared" si="1"/>
        <v>-6.8815767474477774E-4</v>
      </c>
      <c r="AH24" s="52">
        <f t="shared" si="1"/>
        <v>-6.6456802501536167E-4</v>
      </c>
      <c r="AI24" s="52">
        <f t="shared" si="1"/>
        <v>-6.3758687832996257E-4</v>
      </c>
      <c r="AJ24" s="52">
        <f t="shared" si="1"/>
        <v>-6.0911969628232117E-4</v>
      </c>
      <c r="AK24" s="52">
        <f t="shared" si="1"/>
        <v>-5.7812342340300747E-4</v>
      </c>
      <c r="AL24" s="52">
        <f t="shared" si="1"/>
        <v>-5.4459805969202138E-4</v>
      </c>
      <c r="AM24" s="52">
        <f t="shared" si="1"/>
        <v>-5.085436051493631E-4</v>
      </c>
      <c r="AN24" s="52">
        <f t="shared" si="1"/>
        <v>-5.0966207510002616E-4</v>
      </c>
      <c r="AO24" s="52">
        <f t="shared" si="1"/>
        <v>-5.1064073630685558E-4</v>
      </c>
      <c r="AP24" s="52">
        <f t="shared" si="1"/>
        <v>-5.11619397513685E-4</v>
      </c>
      <c r="AQ24" s="52">
        <f t="shared" si="1"/>
        <v>-5.1259805872051441E-4</v>
      </c>
      <c r="AR24" s="52">
        <f t="shared" si="1"/>
        <v>-5.1357671992734383E-4</v>
      </c>
      <c r="AS24" s="52">
        <f t="shared" si="1"/>
        <v>-5.1469518987800602E-4</v>
      </c>
      <c r="AT24" s="52">
        <f t="shared" si="1"/>
        <v>-5.1553404234100267E-4</v>
      </c>
      <c r="AU24" s="52">
        <f t="shared" si="1"/>
        <v>-5.1651270354783208E-4</v>
      </c>
      <c r="AV24" s="52">
        <f t="shared" si="1"/>
        <v>-5.174913647546615E-4</v>
      </c>
      <c r="AW24" s="52">
        <f t="shared" si="1"/>
        <v>-5.1833021721765815E-4</v>
      </c>
      <c r="AX24" s="52">
        <f t="shared" si="1"/>
        <v>0</v>
      </c>
      <c r="AY24" s="52">
        <f t="shared" si="1"/>
        <v>0</v>
      </c>
      <c r="AZ24" s="52">
        <f t="shared" si="1"/>
        <v>0</v>
      </c>
      <c r="BA24" s="52">
        <f t="shared" si="1"/>
        <v>0</v>
      </c>
      <c r="BB24" s="52">
        <f t="shared" si="1"/>
        <v>0</v>
      </c>
      <c r="BC24" s="52">
        <f t="shared" si="1"/>
        <v>0</v>
      </c>
      <c r="BD24" s="52">
        <f t="shared" si="1"/>
        <v>0</v>
      </c>
    </row>
    <row r="25" spans="1:56" x14ac:dyDescent="0.3">
      <c r="A25" s="74"/>
      <c r="B25" s="14"/>
    </row>
    <row r="26" spans="1:56" x14ac:dyDescent="0.3">
      <c r="A26" s="74"/>
    </row>
    <row r="27" spans="1:56" x14ac:dyDescent="0.3">
      <c r="A27" s="111"/>
      <c r="B27" s="118" t="s">
        <v>210</v>
      </c>
      <c r="C27" s="112"/>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row>
    <row r="28" spans="1:56" x14ac:dyDescent="0.3">
      <c r="A28" s="114"/>
      <c r="B28" s="115"/>
      <c r="C28" s="116"/>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row>
    <row r="29" spans="1:56" ht="12.75" customHeight="1" x14ac:dyDescent="0.3">
      <c r="A29" s="213" t="s">
        <v>257</v>
      </c>
      <c r="B29" s="4" t="s">
        <v>205</v>
      </c>
      <c r="D29" s="4" t="s">
        <v>85</v>
      </c>
      <c r="E29" s="43">
        <f>-1*'Workings baseline'!E11</f>
        <v>-12.940915606223465</v>
      </c>
      <c r="F29" s="140">
        <f>-1*'Workings baseline'!F11</f>
        <v>-12.940915606223465</v>
      </c>
      <c r="G29" s="140">
        <f>-1*'Workings baseline'!G11</f>
        <v>-12.940915606223465</v>
      </c>
      <c r="H29" s="140">
        <f>-1*'Workings baseline'!H11</f>
        <v>-12.940915606223465</v>
      </c>
      <c r="I29" s="140">
        <f>-1*'Workings baseline'!I11</f>
        <v>-12.940915606223465</v>
      </c>
      <c r="J29" s="140">
        <f>-1*'Workings baseline'!J11</f>
        <v>-12.940915606223465</v>
      </c>
      <c r="K29" s="140">
        <f>-1*'Workings baseline'!K11</f>
        <v>-12.940915606223465</v>
      </c>
      <c r="L29" s="140">
        <f>-1*'Workings baseline'!L11</f>
        <v>-12.940915606223465</v>
      </c>
      <c r="M29" s="140">
        <f>-1*'Workings baseline'!M11</f>
        <v>-12.940915606223465</v>
      </c>
      <c r="N29" s="140">
        <f>-1*'Workings baseline'!N11</f>
        <v>-12.940915606223465</v>
      </c>
      <c r="O29" s="140">
        <f>-1*'Workings baseline'!O11</f>
        <v>-12.940915606223465</v>
      </c>
      <c r="P29" s="140">
        <f>-1*'Workings baseline'!P11</f>
        <v>-12.940915606223465</v>
      </c>
      <c r="Q29" s="140">
        <f>-1*'Workings baseline'!Q11</f>
        <v>-12.940915606223465</v>
      </c>
      <c r="R29" s="140">
        <f>-1*'Workings baseline'!R11</f>
        <v>-12.940915606223465</v>
      </c>
      <c r="S29" s="140">
        <f>-1*'Workings baseline'!S11</f>
        <v>-12.940915606223465</v>
      </c>
      <c r="T29" s="140">
        <f>-1*'Workings baseline'!T11</f>
        <v>-12.940915606223465</v>
      </c>
      <c r="U29" s="140">
        <f>-1*'Workings baseline'!U11</f>
        <v>-12.940915606223465</v>
      </c>
      <c r="V29" s="140">
        <f>-1*'Workings baseline'!V11</f>
        <v>-12.940915606223465</v>
      </c>
      <c r="W29" s="140">
        <f>-1*'Workings baseline'!W11</f>
        <v>-12.940915606223465</v>
      </c>
      <c r="X29" s="140">
        <f>-1*'Workings baseline'!X11</f>
        <v>-12.940915606223465</v>
      </c>
      <c r="Y29" s="140">
        <f>-1*'Workings baseline'!Y11</f>
        <v>-12.940915606223465</v>
      </c>
      <c r="Z29" s="140">
        <f>-1*'Workings baseline'!Z11</f>
        <v>-12.940915606223465</v>
      </c>
      <c r="AA29" s="140">
        <f>-1*'Workings baseline'!AA11</f>
        <v>-12.940915606223465</v>
      </c>
      <c r="AB29" s="140">
        <f>-1*'Workings baseline'!AB11</f>
        <v>-12.940915606223465</v>
      </c>
      <c r="AC29" s="140">
        <f>-1*'Workings baseline'!AC11</f>
        <v>-12.940915606223465</v>
      </c>
      <c r="AD29" s="140">
        <f>-1*'Workings baseline'!AD11</f>
        <v>-12.940915606223465</v>
      </c>
      <c r="AE29" s="140">
        <f>-1*'Workings baseline'!AE11</f>
        <v>-12.940915606223465</v>
      </c>
      <c r="AF29" s="140">
        <f>-1*'Workings baseline'!AF11</f>
        <v>-12.940915606223465</v>
      </c>
      <c r="AG29" s="140">
        <f>-1*'Workings baseline'!AG11</f>
        <v>-12.940915606223465</v>
      </c>
      <c r="AH29" s="140">
        <f>-1*'Workings baseline'!AH11</f>
        <v>-12.940915606223465</v>
      </c>
      <c r="AI29" s="140">
        <f>-1*'Workings baseline'!AI11</f>
        <v>-12.940915606223465</v>
      </c>
      <c r="AJ29" s="140">
        <f>-1*'Workings baseline'!AJ11</f>
        <v>-12.940915606223465</v>
      </c>
      <c r="AK29" s="140">
        <f>-1*'Workings baseline'!AK11</f>
        <v>-12.940915606223465</v>
      </c>
      <c r="AL29" s="140">
        <f>-1*'Workings baseline'!AL11</f>
        <v>-12.940915606223465</v>
      </c>
      <c r="AM29" s="140">
        <f>-1*'Workings baseline'!AM11</f>
        <v>-12.940915606223465</v>
      </c>
      <c r="AN29" s="140">
        <f>-1*'Workings baseline'!AN11</f>
        <v>-12.940915606223465</v>
      </c>
      <c r="AO29" s="140">
        <f>-1*'Workings baseline'!AO11</f>
        <v>-12.940915606223465</v>
      </c>
      <c r="AP29" s="140">
        <f>-1*'Workings baseline'!AP11</f>
        <v>-12.940915606223465</v>
      </c>
      <c r="AQ29" s="140">
        <f>-1*'Workings baseline'!AQ11</f>
        <v>-12.940915606223465</v>
      </c>
      <c r="AR29" s="140">
        <f>-1*'Workings baseline'!AR11</f>
        <v>-12.940915606223465</v>
      </c>
      <c r="AS29" s="140">
        <f>-1*'Workings baseline'!AS11</f>
        <v>-12.940915606223465</v>
      </c>
      <c r="AT29" s="140">
        <f>-1*'Workings baseline'!AT11</f>
        <v>-12.940915606223465</v>
      </c>
      <c r="AU29" s="140">
        <f>-1*'Workings baseline'!AU11</f>
        <v>-12.940915606223465</v>
      </c>
      <c r="AV29" s="140">
        <f>-1*'Workings baseline'!AV11</f>
        <v>-12.940915606223465</v>
      </c>
      <c r="AW29" s="140">
        <f>-1*'Workings baseline'!AW11</f>
        <v>-12.940915606223465</v>
      </c>
      <c r="AX29" s="43"/>
      <c r="AY29" s="43"/>
      <c r="AZ29" s="43"/>
      <c r="BA29" s="43"/>
      <c r="BB29" s="43"/>
      <c r="BC29" s="43"/>
      <c r="BD29" s="43"/>
    </row>
    <row r="30" spans="1:56" x14ac:dyDescent="0.3">
      <c r="A30" s="213"/>
      <c r="B30" s="4" t="s">
        <v>206</v>
      </c>
      <c r="D30" s="4" t="s">
        <v>87</v>
      </c>
      <c r="E30" s="34">
        <f>E29*'Fixed data'!H$12</f>
        <v>-5.8146122001883276</v>
      </c>
      <c r="F30" s="34">
        <f>F29*'Fixed data'!I$12</f>
        <v>-5.6474003459493245</v>
      </c>
      <c r="G30" s="34">
        <f>G29*'Fixed data'!J$12</f>
        <v>-5.4801884917103223</v>
      </c>
      <c r="H30" s="34">
        <f>H29*'Fixed data'!K$12</f>
        <v>-5.3129766374713192</v>
      </c>
      <c r="I30" s="34">
        <f>I29*'Fixed data'!L$12</f>
        <v>-5.1457647832323161</v>
      </c>
      <c r="J30" s="34">
        <f>J29*'Fixed data'!M$12</f>
        <v>-4.9785529289933139</v>
      </c>
      <c r="K30" s="34">
        <f>K29*'Fixed data'!N$12</f>
        <v>-4.8113410747543099</v>
      </c>
      <c r="L30" s="34">
        <f>L29*'Fixed data'!O$12</f>
        <v>-4.6441292205153069</v>
      </c>
      <c r="M30" s="34">
        <f>M29*'Fixed data'!P$12</f>
        <v>-4.4769173662763047</v>
      </c>
      <c r="N30" s="34">
        <f>N29*'Fixed data'!Q$12</f>
        <v>-4.3097055120373016</v>
      </c>
      <c r="O30" s="34">
        <f>O29*'Fixed data'!R$12</f>
        <v>-4.1424936577982985</v>
      </c>
      <c r="P30" s="34">
        <f>P29*'Fixed data'!S$12</f>
        <v>-3.9752818035592958</v>
      </c>
      <c r="Q30" s="34">
        <f>Q29*'Fixed data'!T$12</f>
        <v>-3.8080699493202927</v>
      </c>
      <c r="R30" s="34">
        <f>R29*'Fixed data'!U$12</f>
        <v>-3.6408580950812897</v>
      </c>
      <c r="S30" s="34">
        <f>S29*'Fixed data'!V$12</f>
        <v>-3.473646240842287</v>
      </c>
      <c r="T30" s="34">
        <f>T29*'Fixed data'!W$12</f>
        <v>-3.3064343866032839</v>
      </c>
      <c r="U30" s="34">
        <f>U29*'Fixed data'!X$12</f>
        <v>-3.1392225323642813</v>
      </c>
      <c r="V30" s="34">
        <f>V29*'Fixed data'!Y$12</f>
        <v>-2.9720106781252786</v>
      </c>
      <c r="W30" s="34">
        <f>W29*'Fixed data'!Z$12</f>
        <v>-2.8047988238862751</v>
      </c>
      <c r="X30" s="34">
        <f>X29*'Fixed data'!AA$12</f>
        <v>-2.6375869696472725</v>
      </c>
      <c r="Y30" s="34">
        <f>Y29*'Fixed data'!AB$12</f>
        <v>-2.4703751154082698</v>
      </c>
      <c r="Z30" s="34">
        <f>Z29*'Fixed data'!AC$12</f>
        <v>-2.3031632611692663</v>
      </c>
      <c r="AA30" s="34">
        <f>AA29*'Fixed data'!AD$12</f>
        <v>-2.1359514069302636</v>
      </c>
      <c r="AB30" s="34">
        <f>AB29*'Fixed data'!AE$12</f>
        <v>-1.968739552691261</v>
      </c>
      <c r="AC30" s="34">
        <f>AC29*'Fixed data'!AF$12</f>
        <v>-1.8015276984522577</v>
      </c>
      <c r="AD30" s="34">
        <f>AD29*'Fixed data'!AG$12</f>
        <v>-1.6343158442132553</v>
      </c>
      <c r="AE30" s="34">
        <f>AE29*'Fixed data'!AH$12</f>
        <v>-1.4671039899742524</v>
      </c>
      <c r="AF30" s="34">
        <f>AF29*'Fixed data'!AI$12</f>
        <v>-1.2998921357352498</v>
      </c>
      <c r="AG30" s="34">
        <f>AG29*'Fixed data'!AJ$12</f>
        <v>-1.1326802814962469</v>
      </c>
      <c r="AH30" s="34">
        <f>AH29*'Fixed data'!AK$12</f>
        <v>-0.96546842725724424</v>
      </c>
      <c r="AI30" s="34">
        <f>AI29*'Fixed data'!AL$12</f>
        <v>-0.79825657301824149</v>
      </c>
      <c r="AJ30" s="34">
        <f>AJ29*'Fixed data'!AM$12</f>
        <v>-0.63104471877923873</v>
      </c>
      <c r="AK30" s="34">
        <f>AK29*'Fixed data'!AN$12</f>
        <v>-0.46383286454023603</v>
      </c>
      <c r="AL30" s="34">
        <f>AL29*'Fixed data'!AO$12</f>
        <v>-0.29662101030123333</v>
      </c>
      <c r="AM30" s="34">
        <f>AM29*'Fixed data'!AP$12</f>
        <v>-0.12940915606223061</v>
      </c>
      <c r="AN30" s="34">
        <f>AN29*'Fixed data'!AQ$12</f>
        <v>-0.12940915606223466</v>
      </c>
      <c r="AO30" s="34">
        <f>AO29*'Fixed data'!AR$12</f>
        <v>-0.12940915606223466</v>
      </c>
      <c r="AP30" s="34">
        <f>AP29*'Fixed data'!AS$12</f>
        <v>-0.12940915606223466</v>
      </c>
      <c r="AQ30" s="34">
        <f>AQ29*'Fixed data'!AT$12</f>
        <v>-0.12940915606223466</v>
      </c>
      <c r="AR30" s="34">
        <f>AR29*'Fixed data'!AU$12</f>
        <v>-0.12940915606223466</v>
      </c>
      <c r="AS30" s="34">
        <f>AS29*'Fixed data'!AV$12</f>
        <v>-0.12940915606223466</v>
      </c>
      <c r="AT30" s="34">
        <f>AT29*'Fixed data'!AW$12</f>
        <v>-0.12940915606223466</v>
      </c>
      <c r="AU30" s="34">
        <f>AU29*'Fixed data'!AX$12</f>
        <v>-0.12940915606223466</v>
      </c>
      <c r="AV30" s="34">
        <f>AV29*'Fixed data'!AY$12</f>
        <v>-0.12940915606223466</v>
      </c>
      <c r="AW30" s="34">
        <f>AW29*'Fixed data'!AZ$12</f>
        <v>-0.12940915606223466</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x14ac:dyDescent="0.3">
      <c r="A31" s="213"/>
      <c r="B31" s="4" t="s">
        <v>207</v>
      </c>
      <c r="D31" s="4" t="s">
        <v>203</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x14ac:dyDescent="0.3">
      <c r="A32" s="213"/>
      <c r="B32" s="4" t="s">
        <v>208</v>
      </c>
      <c r="D32" s="4" t="s">
        <v>86</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x14ac:dyDescent="0.3">
      <c r="A33" s="213"/>
      <c r="B33" s="4" t="s">
        <v>278</v>
      </c>
      <c r="D33" s="4" t="s">
        <v>87</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x14ac:dyDescent="0.3">
      <c r="A34" s="213"/>
      <c r="B34" s="4" t="s">
        <v>279</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x14ac:dyDescent="0.3">
      <c r="A35" s="213"/>
      <c r="B35" s="4" t="s">
        <v>280</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x14ac:dyDescent="0.3">
      <c r="A36" s="213"/>
      <c r="B36" s="4" t="s">
        <v>209</v>
      </c>
      <c r="D36" s="4" t="s">
        <v>88</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x14ac:dyDescent="0.3">
      <c r="C37" s="36"/>
    </row>
    <row r="38" spans="1:56" ht="16.5" x14ac:dyDescent="0.3">
      <c r="A38" s="85"/>
      <c r="C38" s="36"/>
    </row>
    <row r="39" spans="1:56" ht="16.5" x14ac:dyDescent="0.3">
      <c r="A39" s="85">
        <v>1</v>
      </c>
      <c r="B39" s="4" t="s">
        <v>281</v>
      </c>
    </row>
    <row r="40" spans="1:56" x14ac:dyDescent="0.3">
      <c r="B40" s="124" t="s">
        <v>151</v>
      </c>
    </row>
    <row r="41" spans="1:56" x14ac:dyDescent="0.3">
      <c r="B41" s="4" t="s">
        <v>265</v>
      </c>
    </row>
    <row r="42" spans="1:56" x14ac:dyDescent="0.3">
      <c r="B42" s="4" t="s">
        <v>282</v>
      </c>
    </row>
    <row r="43" spans="1:56" ht="16.5" x14ac:dyDescent="0.3">
      <c r="A43" s="85">
        <v>2</v>
      </c>
      <c r="B43" s="69" t="s">
        <v>150</v>
      </c>
    </row>
    <row r="48" spans="1:56" x14ac:dyDescent="0.3">
      <c r="C48" s="36"/>
    </row>
    <row r="113" spans="2:2" x14ac:dyDescent="0.3">
      <c r="B113" s="4" t="s">
        <v>193</v>
      </c>
    </row>
    <row r="114" spans="2:2" x14ac:dyDescent="0.3">
      <c r="B114" s="4" t="s">
        <v>192</v>
      </c>
    </row>
    <row r="115" spans="2:2" x14ac:dyDescent="0.3">
      <c r="B115" s="4" t="s">
        <v>266</v>
      </c>
    </row>
    <row r="116" spans="2:2" x14ac:dyDescent="0.3">
      <c r="B116" s="4" t="s">
        <v>153</v>
      </c>
    </row>
    <row r="117" spans="2:2" x14ac:dyDescent="0.3">
      <c r="B117" s="4" t="s">
        <v>154</v>
      </c>
    </row>
    <row r="118" spans="2:2" x14ac:dyDescent="0.3">
      <c r="B118" s="4" t="s">
        <v>155</v>
      </c>
    </row>
    <row r="119" spans="2:2" x14ac:dyDescent="0.3">
      <c r="B119" s="4" t="s">
        <v>156</v>
      </c>
    </row>
    <row r="120" spans="2:2" x14ac:dyDescent="0.3">
      <c r="B120" s="4" t="s">
        <v>157</v>
      </c>
    </row>
    <row r="121" spans="2:2" x14ac:dyDescent="0.3">
      <c r="B121" s="4" t="s">
        <v>158</v>
      </c>
    </row>
    <row r="122" spans="2:2" x14ac:dyDescent="0.3">
      <c r="B122" s="4" t="s">
        <v>159</v>
      </c>
    </row>
    <row r="123" spans="2:2" x14ac:dyDescent="0.3">
      <c r="B123" s="4" t="s">
        <v>160</v>
      </c>
    </row>
    <row r="124" spans="2:2" x14ac:dyDescent="0.3">
      <c r="B124" s="4" t="s">
        <v>161</v>
      </c>
    </row>
    <row r="125" spans="2:2" x14ac:dyDescent="0.3">
      <c r="B125" s="4" t="s">
        <v>194</v>
      </c>
    </row>
    <row r="126" spans="2:2" x14ac:dyDescent="0.3">
      <c r="B126" s="4" t="s">
        <v>162</v>
      </c>
    </row>
    <row r="127" spans="2:2" x14ac:dyDescent="0.3">
      <c r="B127" s="4" t="s">
        <v>163</v>
      </c>
    </row>
    <row r="128" spans="2:2" x14ac:dyDescent="0.3">
      <c r="B128" s="4" t="s">
        <v>164</v>
      </c>
    </row>
    <row r="129" spans="2:2" x14ac:dyDescent="0.3">
      <c r="B129" s="4" t="s">
        <v>165</v>
      </c>
    </row>
    <row r="130" spans="2:2" x14ac:dyDescent="0.3">
      <c r="B130" s="4" t="s">
        <v>166</v>
      </c>
    </row>
    <row r="131" spans="2:2" x14ac:dyDescent="0.3">
      <c r="B131" s="4" t="s">
        <v>167</v>
      </c>
    </row>
    <row r="132" spans="2:2" x14ac:dyDescent="0.3">
      <c r="B132" s="4" t="s">
        <v>168</v>
      </c>
    </row>
    <row r="133" spans="2:2" x14ac:dyDescent="0.3">
      <c r="B133" s="4" t="s">
        <v>169</v>
      </c>
    </row>
    <row r="134" spans="2:2" x14ac:dyDescent="0.3">
      <c r="B134" s="4" t="s">
        <v>170</v>
      </c>
    </row>
    <row r="135" spans="2:2" x14ac:dyDescent="0.3">
      <c r="B135" s="4" t="s">
        <v>195</v>
      </c>
    </row>
    <row r="136" spans="2:2" x14ac:dyDescent="0.3">
      <c r="B136" s="4" t="s">
        <v>196</v>
      </c>
    </row>
    <row r="137" spans="2:2" x14ac:dyDescent="0.3">
      <c r="B137" s="4" t="s">
        <v>171</v>
      </c>
    </row>
    <row r="138" spans="2:2" x14ac:dyDescent="0.3">
      <c r="B138" s="4" t="s">
        <v>172</v>
      </c>
    </row>
    <row r="139" spans="2:2" x14ac:dyDescent="0.3">
      <c r="B139" s="4" t="s">
        <v>173</v>
      </c>
    </row>
    <row r="140" spans="2:2" x14ac:dyDescent="0.3">
      <c r="B140" s="4" t="s">
        <v>174</v>
      </c>
    </row>
    <row r="141" spans="2:2" x14ac:dyDescent="0.3">
      <c r="B141" s="4" t="s">
        <v>175</v>
      </c>
    </row>
    <row r="142" spans="2:2" x14ac:dyDescent="0.3">
      <c r="B142" s="4" t="s">
        <v>176</v>
      </c>
    </row>
    <row r="143" spans="2:2" x14ac:dyDescent="0.3">
      <c r="B143" s="4" t="s">
        <v>177</v>
      </c>
    </row>
    <row r="144" spans="2:2" x14ac:dyDescent="0.3">
      <c r="B144" s="4" t="s">
        <v>178</v>
      </c>
    </row>
    <row r="145" spans="2:2" x14ac:dyDescent="0.3">
      <c r="B145" s="4" t="s">
        <v>179</v>
      </c>
    </row>
    <row r="146" spans="2:2" x14ac:dyDescent="0.3">
      <c r="B146" s="4" t="s">
        <v>180</v>
      </c>
    </row>
    <row r="147" spans="2:2" x14ac:dyDescent="0.3">
      <c r="B147" s="4" t="s">
        <v>181</v>
      </c>
    </row>
    <row r="148" spans="2:2" x14ac:dyDescent="0.3">
      <c r="B148" s="4" t="s">
        <v>182</v>
      </c>
    </row>
    <row r="149" spans="2:2" x14ac:dyDescent="0.3">
      <c r="B149" s="4" t="s">
        <v>183</v>
      </c>
    </row>
    <row r="150" spans="2:2" x14ac:dyDescent="0.3">
      <c r="B150" s="4" t="s">
        <v>184</v>
      </c>
    </row>
    <row r="151" spans="2:2" x14ac:dyDescent="0.3">
      <c r="B151" s="4" t="s">
        <v>185</v>
      </c>
    </row>
    <row r="152" spans="2:2" x14ac:dyDescent="0.3">
      <c r="B152" s="4" t="s">
        <v>186</v>
      </c>
    </row>
    <row r="153" spans="2:2" x14ac:dyDescent="0.3">
      <c r="B153" s="4" t="s">
        <v>187</v>
      </c>
    </row>
    <row r="154" spans="2:2" x14ac:dyDescent="0.3">
      <c r="B154" s="4" t="s">
        <v>188</v>
      </c>
    </row>
    <row r="155" spans="2:2" x14ac:dyDescent="0.3">
      <c r="B155" s="4" t="s">
        <v>189</v>
      </c>
    </row>
    <row r="156" spans="2:2" x14ac:dyDescent="0.3">
      <c r="B156" s="4" t="s">
        <v>190</v>
      </c>
    </row>
    <row r="157" spans="2:2" x14ac:dyDescent="0.3">
      <c r="B157" s="4" t="s">
        <v>191</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ignoredErrors>
    <ignoredError sqref="E29:AW29 E30:AW3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25"/>
  <sheetViews>
    <sheetView workbookViewId="0">
      <selection activeCell="A20" sqref="A20"/>
    </sheetView>
  </sheetViews>
  <sheetFormatPr defaultRowHeight="15" x14ac:dyDescent="0.25"/>
  <cols>
    <col min="1" max="1" width="27" customWidth="1"/>
    <col min="2" max="2" width="8.5703125" customWidth="1"/>
    <col min="4" max="4" width="26.42578125" bestFit="1" customWidth="1"/>
  </cols>
  <sheetData>
    <row r="1" spans="1:49" ht="18.75" x14ac:dyDescent="0.3">
      <c r="A1" s="1" t="s">
        <v>252</v>
      </c>
    </row>
    <row r="2" spans="1:49" x14ac:dyDescent="0.25">
      <c r="A2" t="s">
        <v>76</v>
      </c>
    </row>
    <row r="3" spans="1:49" ht="15.75" thickBot="1" x14ac:dyDescent="0.3"/>
    <row r="4" spans="1:49" ht="17.25" x14ac:dyDescent="0.25">
      <c r="A4" s="217" t="s">
        <v>314</v>
      </c>
      <c r="B4" s="218"/>
      <c r="F4" s="147" t="s">
        <v>297</v>
      </c>
      <c r="G4" s="148">
        <v>0.53</v>
      </c>
      <c r="K4" s="143"/>
      <c r="L4" s="144" t="s">
        <v>299</v>
      </c>
    </row>
    <row r="5" spans="1:49" ht="15.75" thickBot="1" x14ac:dyDescent="0.3">
      <c r="A5" s="219"/>
      <c r="B5" s="220"/>
      <c r="F5" s="149" t="s">
        <v>296</v>
      </c>
      <c r="G5" s="150">
        <f>(L5*G4)+((1-L5)*G4^2)</f>
        <v>0.30581000000000003</v>
      </c>
      <c r="K5" s="145" t="s">
        <v>298</v>
      </c>
      <c r="L5" s="146">
        <v>0.1</v>
      </c>
    </row>
    <row r="6" spans="1:49" x14ac:dyDescent="0.25">
      <c r="A6" s="151" t="s">
        <v>308</v>
      </c>
      <c r="B6" s="168">
        <f>SUM(E10:AW10)</f>
        <v>0.28069702449449285</v>
      </c>
      <c r="D6" s="141"/>
      <c r="G6" s="141"/>
      <c r="H6" s="141"/>
      <c r="I6" s="141"/>
      <c r="J6" s="141"/>
      <c r="K6" s="141"/>
    </row>
    <row r="7" spans="1:49" x14ac:dyDescent="0.25">
      <c r="A7" s="151" t="s">
        <v>311</v>
      </c>
      <c r="B7" s="167">
        <v>103.57912</v>
      </c>
    </row>
    <row r="8" spans="1:49" x14ac:dyDescent="0.25">
      <c r="A8" s="151" t="s">
        <v>309</v>
      </c>
      <c r="B8" s="152">
        <v>0.185</v>
      </c>
      <c r="E8" s="157" t="s">
        <v>300</v>
      </c>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9"/>
    </row>
    <row r="9" spans="1:49" ht="16.5" thickBot="1" x14ac:dyDescent="0.35">
      <c r="A9" s="153" t="s">
        <v>315</v>
      </c>
      <c r="B9" s="150">
        <f>(305^2*B8)*G5*8760/1000000</f>
        <v>46.102788690150007</v>
      </c>
      <c r="D9" s="154" t="s">
        <v>301</v>
      </c>
      <c r="E9" s="155">
        <v>2016</v>
      </c>
      <c r="F9" s="155">
        <v>2017</v>
      </c>
      <c r="G9" s="155">
        <v>2018</v>
      </c>
      <c r="H9" s="155">
        <v>2019</v>
      </c>
      <c r="I9" s="155">
        <v>2020</v>
      </c>
      <c r="J9" s="155">
        <v>2021</v>
      </c>
      <c r="K9" s="155">
        <v>2022</v>
      </c>
      <c r="L9" s="155">
        <v>2023</v>
      </c>
      <c r="M9" s="155">
        <v>2024</v>
      </c>
      <c r="N9" s="155">
        <v>2025</v>
      </c>
      <c r="O9" s="155">
        <v>2026</v>
      </c>
      <c r="P9" s="155">
        <v>2027</v>
      </c>
      <c r="Q9" s="155">
        <v>2028</v>
      </c>
      <c r="R9" s="155">
        <v>2029</v>
      </c>
      <c r="S9" s="155">
        <v>2030</v>
      </c>
      <c r="T9" s="155">
        <v>2031</v>
      </c>
      <c r="U9" s="155">
        <v>2032</v>
      </c>
      <c r="V9" s="155">
        <v>2033</v>
      </c>
      <c r="W9" s="155">
        <v>2034</v>
      </c>
      <c r="X9" s="155">
        <v>2035</v>
      </c>
      <c r="Y9" s="155">
        <v>2036</v>
      </c>
      <c r="Z9" s="155">
        <v>2037</v>
      </c>
      <c r="AA9" s="155">
        <v>2038</v>
      </c>
      <c r="AB9" s="155">
        <v>2039</v>
      </c>
      <c r="AC9" s="155">
        <v>2040</v>
      </c>
      <c r="AD9" s="155">
        <v>2041</v>
      </c>
      <c r="AE9" s="155">
        <v>2042</v>
      </c>
      <c r="AF9" s="155">
        <v>2043</v>
      </c>
      <c r="AG9" s="155">
        <v>2044</v>
      </c>
      <c r="AH9" s="155">
        <v>2045</v>
      </c>
      <c r="AI9" s="155">
        <v>2046</v>
      </c>
      <c r="AJ9" s="155">
        <v>2047</v>
      </c>
      <c r="AK9" s="155">
        <v>2048</v>
      </c>
      <c r="AL9" s="155">
        <v>2049</v>
      </c>
      <c r="AM9" s="155">
        <v>2050</v>
      </c>
      <c r="AN9" s="155">
        <v>2051</v>
      </c>
      <c r="AO9" s="155">
        <v>2052</v>
      </c>
      <c r="AP9" s="155">
        <v>2053</v>
      </c>
      <c r="AQ9" s="155">
        <v>2054</v>
      </c>
      <c r="AR9" s="155">
        <v>2055</v>
      </c>
      <c r="AS9" s="155">
        <v>2056</v>
      </c>
      <c r="AT9" s="155">
        <v>2057</v>
      </c>
      <c r="AU9" s="155">
        <v>2058</v>
      </c>
      <c r="AV9" s="155">
        <v>2059</v>
      </c>
      <c r="AW9" s="155">
        <v>2060</v>
      </c>
    </row>
    <row r="10" spans="1:49" x14ac:dyDescent="0.25">
      <c r="D10" s="154" t="s">
        <v>304</v>
      </c>
      <c r="E10" s="166">
        <v>0.28069702449449285</v>
      </c>
      <c r="F10" s="142">
        <v>0</v>
      </c>
      <c r="G10" s="142">
        <v>0</v>
      </c>
      <c r="H10" s="142">
        <v>0</v>
      </c>
      <c r="I10" s="142">
        <v>0</v>
      </c>
      <c r="J10" s="142">
        <v>0</v>
      </c>
      <c r="K10" s="142">
        <v>0</v>
      </c>
      <c r="L10" s="142">
        <v>0</v>
      </c>
      <c r="M10" s="156">
        <v>0</v>
      </c>
      <c r="N10" s="156">
        <v>0</v>
      </c>
      <c r="O10" s="156">
        <v>0</v>
      </c>
      <c r="P10" s="156">
        <v>0</v>
      </c>
      <c r="Q10" s="156">
        <v>0</v>
      </c>
      <c r="R10" s="156">
        <v>0</v>
      </c>
      <c r="S10" s="156">
        <v>0</v>
      </c>
      <c r="T10" s="156">
        <v>0</v>
      </c>
      <c r="U10" s="156">
        <v>0</v>
      </c>
      <c r="V10" s="156">
        <v>0</v>
      </c>
      <c r="W10" s="156">
        <v>0</v>
      </c>
      <c r="X10" s="156">
        <v>0</v>
      </c>
      <c r="Y10" s="156">
        <v>0</v>
      </c>
      <c r="Z10" s="156">
        <v>0</v>
      </c>
      <c r="AA10" s="156">
        <v>0</v>
      </c>
      <c r="AB10" s="156">
        <v>0</v>
      </c>
      <c r="AC10" s="156">
        <v>0</v>
      </c>
      <c r="AD10" s="156">
        <v>0</v>
      </c>
      <c r="AE10" s="156">
        <v>0</v>
      </c>
      <c r="AF10" s="156">
        <v>0</v>
      </c>
      <c r="AG10" s="156">
        <v>0</v>
      </c>
      <c r="AH10" s="156">
        <v>0</v>
      </c>
      <c r="AI10" s="156">
        <v>0</v>
      </c>
      <c r="AJ10" s="156">
        <v>0</v>
      </c>
      <c r="AK10" s="156">
        <v>0</v>
      </c>
      <c r="AL10" s="156">
        <v>0</v>
      </c>
      <c r="AM10" s="156">
        <v>0</v>
      </c>
      <c r="AN10" s="156">
        <v>0</v>
      </c>
      <c r="AO10" s="156">
        <v>0</v>
      </c>
      <c r="AP10" s="156">
        <v>0</v>
      </c>
      <c r="AQ10" s="156">
        <v>0</v>
      </c>
      <c r="AR10" s="156">
        <v>0</v>
      </c>
      <c r="AS10" s="156">
        <v>0</v>
      </c>
      <c r="AT10" s="156">
        <v>0</v>
      </c>
      <c r="AU10" s="156">
        <v>0</v>
      </c>
      <c r="AV10" s="156">
        <v>0</v>
      </c>
      <c r="AW10" s="156">
        <v>0</v>
      </c>
    </row>
    <row r="11" spans="1:49" x14ac:dyDescent="0.25">
      <c r="D11" s="154" t="s">
        <v>35</v>
      </c>
      <c r="E11" s="164">
        <f>E10*B9</f>
        <v>12.940915606223465</v>
      </c>
      <c r="F11" s="164">
        <f>E11</f>
        <v>12.940915606223465</v>
      </c>
      <c r="G11" s="164">
        <f>F11</f>
        <v>12.940915606223465</v>
      </c>
      <c r="H11" s="164">
        <f t="shared" ref="H11:AW11" si="0">G11</f>
        <v>12.940915606223465</v>
      </c>
      <c r="I11" s="164">
        <f t="shared" si="0"/>
        <v>12.940915606223465</v>
      </c>
      <c r="J11" s="164">
        <f t="shared" si="0"/>
        <v>12.940915606223465</v>
      </c>
      <c r="K11" s="164">
        <f t="shared" si="0"/>
        <v>12.940915606223465</v>
      </c>
      <c r="L11" s="164">
        <f t="shared" si="0"/>
        <v>12.940915606223465</v>
      </c>
      <c r="M11" s="164">
        <f t="shared" si="0"/>
        <v>12.940915606223465</v>
      </c>
      <c r="N11" s="164">
        <f t="shared" si="0"/>
        <v>12.940915606223465</v>
      </c>
      <c r="O11" s="164">
        <f t="shared" si="0"/>
        <v>12.940915606223465</v>
      </c>
      <c r="P11" s="164">
        <f t="shared" si="0"/>
        <v>12.940915606223465</v>
      </c>
      <c r="Q11" s="164">
        <f t="shared" si="0"/>
        <v>12.940915606223465</v>
      </c>
      <c r="R11" s="164">
        <f t="shared" si="0"/>
        <v>12.940915606223465</v>
      </c>
      <c r="S11" s="164">
        <f t="shared" si="0"/>
        <v>12.940915606223465</v>
      </c>
      <c r="T11" s="164">
        <f t="shared" si="0"/>
        <v>12.940915606223465</v>
      </c>
      <c r="U11" s="164">
        <f t="shared" si="0"/>
        <v>12.940915606223465</v>
      </c>
      <c r="V11" s="164">
        <f t="shared" si="0"/>
        <v>12.940915606223465</v>
      </c>
      <c r="W11" s="164">
        <f t="shared" si="0"/>
        <v>12.940915606223465</v>
      </c>
      <c r="X11" s="164">
        <f t="shared" si="0"/>
        <v>12.940915606223465</v>
      </c>
      <c r="Y11" s="164">
        <f t="shared" si="0"/>
        <v>12.940915606223465</v>
      </c>
      <c r="Z11" s="164">
        <f t="shared" si="0"/>
        <v>12.940915606223465</v>
      </c>
      <c r="AA11" s="164">
        <f t="shared" si="0"/>
        <v>12.940915606223465</v>
      </c>
      <c r="AB11" s="164">
        <f t="shared" si="0"/>
        <v>12.940915606223465</v>
      </c>
      <c r="AC11" s="164">
        <f t="shared" si="0"/>
        <v>12.940915606223465</v>
      </c>
      <c r="AD11" s="164">
        <f t="shared" si="0"/>
        <v>12.940915606223465</v>
      </c>
      <c r="AE11" s="164">
        <f t="shared" si="0"/>
        <v>12.940915606223465</v>
      </c>
      <c r="AF11" s="164">
        <f t="shared" si="0"/>
        <v>12.940915606223465</v>
      </c>
      <c r="AG11" s="164">
        <f t="shared" si="0"/>
        <v>12.940915606223465</v>
      </c>
      <c r="AH11" s="164">
        <f t="shared" si="0"/>
        <v>12.940915606223465</v>
      </c>
      <c r="AI11" s="164">
        <f t="shared" si="0"/>
        <v>12.940915606223465</v>
      </c>
      <c r="AJ11" s="164">
        <f t="shared" si="0"/>
        <v>12.940915606223465</v>
      </c>
      <c r="AK11" s="164">
        <f t="shared" si="0"/>
        <v>12.940915606223465</v>
      </c>
      <c r="AL11" s="164">
        <f t="shared" si="0"/>
        <v>12.940915606223465</v>
      </c>
      <c r="AM11" s="164">
        <f t="shared" si="0"/>
        <v>12.940915606223465</v>
      </c>
      <c r="AN11" s="164">
        <f t="shared" si="0"/>
        <v>12.940915606223465</v>
      </c>
      <c r="AO11" s="164">
        <f t="shared" si="0"/>
        <v>12.940915606223465</v>
      </c>
      <c r="AP11" s="164">
        <f t="shared" si="0"/>
        <v>12.940915606223465</v>
      </c>
      <c r="AQ11" s="164">
        <f t="shared" si="0"/>
        <v>12.940915606223465</v>
      </c>
      <c r="AR11" s="164">
        <f t="shared" si="0"/>
        <v>12.940915606223465</v>
      </c>
      <c r="AS11" s="164">
        <f t="shared" si="0"/>
        <v>12.940915606223465</v>
      </c>
      <c r="AT11" s="164">
        <f t="shared" si="0"/>
        <v>12.940915606223465</v>
      </c>
      <c r="AU11" s="164">
        <f t="shared" si="0"/>
        <v>12.940915606223465</v>
      </c>
      <c r="AV11" s="164">
        <f t="shared" si="0"/>
        <v>12.940915606223465</v>
      </c>
      <c r="AW11" s="164">
        <f t="shared" si="0"/>
        <v>12.940915606223465</v>
      </c>
    </row>
    <row r="12" spans="1:49" x14ac:dyDescent="0.25">
      <c r="A12" s="141"/>
      <c r="D12" s="154" t="s">
        <v>303</v>
      </c>
      <c r="E12" s="142">
        <f>B7*E10/1000</f>
        <v>2.9074350783758016E-2</v>
      </c>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row>
    <row r="13" spans="1:49" x14ac:dyDescent="0.25">
      <c r="A13" s="141"/>
    </row>
    <row r="14" spans="1:49" x14ac:dyDescent="0.25">
      <c r="A14" s="141" t="s">
        <v>318</v>
      </c>
    </row>
    <row r="15" spans="1:49" x14ac:dyDescent="0.25">
      <c r="A15" s="141" t="s">
        <v>310</v>
      </c>
    </row>
    <row r="16" spans="1:49" x14ac:dyDescent="0.25">
      <c r="A16" s="160" t="s">
        <v>340</v>
      </c>
    </row>
    <row r="22" spans="1:11" x14ac:dyDescent="0.25">
      <c r="A22" s="139"/>
      <c r="B22" s="141"/>
    </row>
    <row r="23" spans="1:11" x14ac:dyDescent="0.25">
      <c r="A23" s="139"/>
      <c r="B23" s="141"/>
      <c r="E23" s="141"/>
      <c r="F23" s="141"/>
      <c r="G23" s="141"/>
      <c r="H23" s="141"/>
      <c r="I23" s="141"/>
      <c r="J23" s="141"/>
      <c r="K23" s="141"/>
    </row>
    <row r="25" spans="1:11" x14ac:dyDescent="0.25">
      <c r="F25" s="141"/>
      <c r="G25" s="141"/>
      <c r="H25" s="141"/>
      <c r="I25" s="141"/>
      <c r="J25" s="141"/>
      <c r="K25" s="141"/>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83" activePane="bottomRight" state="frozen"/>
      <selection activeCell="E44" sqref="E44"/>
      <selection pane="topRight" activeCell="E44" sqref="E44"/>
      <selection pane="bottomLeft" activeCell="E44" sqref="E44"/>
      <selection pane="bottomRight" activeCell="C9" sqref="C9"/>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10"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ht="16.5" x14ac:dyDescent="0.3">
      <c r="A1" s="2"/>
      <c r="B1" s="3" t="s">
        <v>293</v>
      </c>
      <c r="C1" s="138" t="s">
        <v>313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5" t="s">
        <v>82</v>
      </c>
      <c r="C3" s="46"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7">
        <v>16</v>
      </c>
      <c r="C4" s="44">
        <f>INDEX($E$81:$BD$81,1,$C$9+$B4-1)</f>
        <v>1.5222209356416624E-3</v>
      </c>
      <c r="D4" s="9"/>
      <c r="E4" s="9"/>
      <c r="F4" s="86"/>
      <c r="G4" s="9"/>
      <c r="I4" s="40"/>
      <c r="T4" s="54"/>
      <c r="U4" s="17"/>
      <c r="AQ4" s="22"/>
      <c r="AR4" s="22"/>
      <c r="AS4" s="22"/>
      <c r="AT4" s="22"/>
      <c r="AU4" s="22"/>
      <c r="AV4" s="22"/>
      <c r="AW4" s="22"/>
      <c r="AX4" s="22"/>
      <c r="AY4" s="22"/>
      <c r="AZ4" s="22"/>
      <c r="BA4" s="22"/>
      <c r="BB4" s="22"/>
      <c r="BC4" s="22"/>
      <c r="BD4" s="22"/>
    </row>
    <row r="5" spans="1:56" x14ac:dyDescent="0.3">
      <c r="B5" s="47">
        <v>24</v>
      </c>
      <c r="C5" s="44">
        <f>INDEX($E$81:$BD$81,1,$C$9+$B5-1)</f>
        <v>2.4387584781815517E-3</v>
      </c>
      <c r="D5" s="18"/>
      <c r="E5" s="62"/>
      <c r="F5" s="9"/>
      <c r="G5" s="9"/>
      <c r="AQ5" s="22"/>
      <c r="AR5" s="22"/>
      <c r="AS5" s="22"/>
      <c r="AT5" s="22"/>
      <c r="AU5" s="22"/>
      <c r="AV5" s="22"/>
      <c r="AW5" s="22"/>
      <c r="AX5" s="22"/>
      <c r="AY5" s="22"/>
      <c r="AZ5" s="22"/>
      <c r="BA5" s="22"/>
      <c r="BB5" s="22"/>
      <c r="BC5" s="22"/>
      <c r="BD5" s="22"/>
    </row>
    <row r="6" spans="1:56" x14ac:dyDescent="0.3">
      <c r="B6" s="47">
        <v>32</v>
      </c>
      <c r="C6" s="44">
        <f>INDEX($E$81:$BD$81,1,$C$9+$B6-1)</f>
        <v>3.08302968595772E-3</v>
      </c>
      <c r="D6" s="9"/>
      <c r="E6" s="9"/>
      <c r="F6" s="9"/>
      <c r="G6" s="9"/>
      <c r="AQ6" s="22"/>
      <c r="AR6" s="22"/>
      <c r="AS6" s="22"/>
      <c r="AT6" s="22"/>
      <c r="AU6" s="22"/>
      <c r="AV6" s="22"/>
      <c r="AW6" s="22"/>
      <c r="AX6" s="22"/>
      <c r="AY6" s="22"/>
      <c r="AZ6" s="22"/>
      <c r="BA6" s="22"/>
      <c r="BB6" s="22"/>
      <c r="BC6" s="22"/>
      <c r="BD6" s="22"/>
    </row>
    <row r="7" spans="1:56" x14ac:dyDescent="0.3">
      <c r="B7" s="47">
        <v>45</v>
      </c>
      <c r="C7" s="44">
        <f>INDEX($E$81:$BD$81,1,$C$9+$B7-1)</f>
        <v>3.7244142277331419E-3</v>
      </c>
      <c r="D7" s="9"/>
      <c r="E7" s="9"/>
      <c r="F7" s="9"/>
      <c r="G7" s="9"/>
      <c r="AQ7" s="22"/>
      <c r="AR7" s="22"/>
      <c r="AS7" s="22"/>
      <c r="AT7" s="22"/>
      <c r="AU7" s="22"/>
      <c r="AV7" s="22"/>
      <c r="AW7" s="22"/>
      <c r="AX7" s="22"/>
      <c r="AY7" s="22"/>
      <c r="AZ7" s="22"/>
      <c r="BA7" s="22"/>
      <c r="BB7" s="22"/>
      <c r="BC7" s="22"/>
      <c r="BD7" s="22"/>
    </row>
    <row r="8" spans="1:56" x14ac:dyDescent="0.3">
      <c r="B8" s="48"/>
      <c r="C8" s="44"/>
      <c r="D8" s="9"/>
      <c r="E8" s="9"/>
      <c r="F8" s="9"/>
      <c r="G8" s="9"/>
      <c r="AQ8" s="22"/>
      <c r="AR8" s="22"/>
      <c r="AS8" s="22"/>
      <c r="AT8" s="22"/>
      <c r="AU8" s="22"/>
      <c r="AV8" s="22"/>
      <c r="AW8" s="22"/>
      <c r="AX8" s="22"/>
      <c r="AY8" s="22"/>
      <c r="AZ8" s="22"/>
      <c r="BA8" s="22"/>
      <c r="BB8" s="22"/>
      <c r="BC8" s="22"/>
      <c r="BD8" s="22"/>
    </row>
    <row r="9" spans="1:56" ht="15.75" thickBot="1" x14ac:dyDescent="0.35">
      <c r="B9" s="108" t="s">
        <v>80</v>
      </c>
      <c r="C9" s="132">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14" t="s">
        <v>11</v>
      </c>
      <c r="B13" s="60" t="s">
        <v>156</v>
      </c>
      <c r="C13" s="59"/>
      <c r="D13" s="60" t="s">
        <v>39</v>
      </c>
      <c r="E13" s="61">
        <f>-1*'Workings 1'!E12</f>
        <v>-8.5355849329058788E-4</v>
      </c>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0"/>
      <c r="AY13" s="60"/>
      <c r="AZ13" s="60"/>
      <c r="BA13" s="60"/>
      <c r="BB13" s="60"/>
      <c r="BC13" s="60"/>
      <c r="BD13" s="60"/>
    </row>
    <row r="14" spans="1:56" x14ac:dyDescent="0.3">
      <c r="A14" s="215"/>
      <c r="B14" s="60" t="s">
        <v>193</v>
      </c>
      <c r="C14" s="59"/>
      <c r="D14" s="60" t="s">
        <v>39</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0"/>
      <c r="AY14" s="60"/>
      <c r="AZ14" s="60"/>
      <c r="BA14" s="60"/>
      <c r="BB14" s="60"/>
      <c r="BC14" s="60"/>
      <c r="BD14" s="60"/>
    </row>
    <row r="15" spans="1:56" x14ac:dyDescent="0.3">
      <c r="A15" s="215"/>
      <c r="B15" s="60" t="s">
        <v>193</v>
      </c>
      <c r="C15" s="59"/>
      <c r="D15" s="60" t="s">
        <v>39</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0"/>
      <c r="AY15" s="60"/>
      <c r="AZ15" s="60"/>
      <c r="BA15" s="60"/>
      <c r="BB15" s="60"/>
      <c r="BC15" s="60"/>
      <c r="BD15" s="60"/>
    </row>
    <row r="16" spans="1:56" x14ac:dyDescent="0.3">
      <c r="A16" s="215"/>
      <c r="B16" s="60" t="s">
        <v>193</v>
      </c>
      <c r="C16" s="59"/>
      <c r="D16" s="60" t="s">
        <v>39</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0"/>
      <c r="AY16" s="60"/>
      <c r="AZ16" s="60"/>
      <c r="BA16" s="60"/>
      <c r="BB16" s="60"/>
      <c r="BC16" s="60"/>
      <c r="BD16" s="60"/>
    </row>
    <row r="17" spans="1:56" x14ac:dyDescent="0.3">
      <c r="A17" s="215"/>
      <c r="B17" s="60" t="s">
        <v>193</v>
      </c>
      <c r="C17" s="59"/>
      <c r="D17" s="60" t="s">
        <v>39</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0"/>
      <c r="AY17" s="60"/>
      <c r="AZ17" s="60"/>
      <c r="BA17" s="60"/>
      <c r="BB17" s="60"/>
      <c r="BC17" s="60"/>
      <c r="BD17" s="60"/>
    </row>
    <row r="18" spans="1:56" ht="15.75" thickBot="1" x14ac:dyDescent="0.35">
      <c r="A18" s="216"/>
      <c r="B18" s="119" t="s">
        <v>192</v>
      </c>
      <c r="C18" s="125"/>
      <c r="D18" s="120" t="s">
        <v>39</v>
      </c>
      <c r="E18" s="58">
        <f>SUM(E13:E17)</f>
        <v>-8.5355849329058788E-4</v>
      </c>
      <c r="F18" s="58">
        <f t="shared" ref="F18:AW18" si="0">SUM(F13:F17)</f>
        <v>0</v>
      </c>
      <c r="G18" s="58">
        <f t="shared" si="0"/>
        <v>0</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0</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x14ac:dyDescent="0.3">
      <c r="A19" s="221" t="s">
        <v>251</v>
      </c>
      <c r="B19" s="60" t="s">
        <v>171</v>
      </c>
      <c r="C19" s="8"/>
      <c r="D19" s="9" t="s">
        <v>39</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x14ac:dyDescent="0.3">
      <c r="A20" s="221"/>
      <c r="B20" s="60" t="s">
        <v>156</v>
      </c>
      <c r="C20" s="8"/>
      <c r="D20" s="9" t="s">
        <v>39</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x14ac:dyDescent="0.3">
      <c r="A21" s="221"/>
      <c r="B21" s="60" t="s">
        <v>193</v>
      </c>
      <c r="C21" s="8"/>
      <c r="D21" s="9" t="s">
        <v>39</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x14ac:dyDescent="0.3">
      <c r="A22" s="221"/>
      <c r="B22" s="60" t="s">
        <v>193</v>
      </c>
      <c r="C22" s="8"/>
      <c r="D22" s="9" t="s">
        <v>39</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x14ac:dyDescent="0.3">
      <c r="A23" s="221"/>
      <c r="B23" s="60" t="s">
        <v>193</v>
      </c>
      <c r="C23" s="8"/>
      <c r="D23" s="9" t="s">
        <v>39</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x14ac:dyDescent="0.3">
      <c r="A24" s="221"/>
      <c r="B24" s="60" t="s">
        <v>193</v>
      </c>
      <c r="C24" s="8"/>
      <c r="D24" s="9" t="s">
        <v>39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x14ac:dyDescent="0.3">
      <c r="A25" s="222"/>
      <c r="B25" s="60" t="s">
        <v>267</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09"/>
      <c r="B26" s="56" t="s">
        <v>92</v>
      </c>
      <c r="C26" s="57" t="s">
        <v>90</v>
      </c>
      <c r="D26" s="56" t="s">
        <v>39</v>
      </c>
      <c r="E26" s="58">
        <f>E18+E25</f>
        <v>-8.5355849329058788E-4</v>
      </c>
      <c r="F26" s="58">
        <f t="shared" ref="F26:BD26" si="2">F18+F25</f>
        <v>0</v>
      </c>
      <c r="G26" s="58">
        <f t="shared" si="2"/>
        <v>0</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0</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x14ac:dyDescent="0.3">
      <c r="A27" s="110"/>
      <c r="B27" s="9" t="s">
        <v>13</v>
      </c>
      <c r="C27" s="8" t="s">
        <v>40</v>
      </c>
      <c r="D27" s="9" t="s">
        <v>41</v>
      </c>
      <c r="E27" s="10">
        <v>0.68</v>
      </c>
      <c r="F27" s="10">
        <v>0.68</v>
      </c>
      <c r="G27" s="10">
        <v>0.68</v>
      </c>
      <c r="H27" s="10">
        <v>0.68</v>
      </c>
      <c r="I27" s="10">
        <v>0.68</v>
      </c>
      <c r="J27" s="10">
        <v>0.68</v>
      </c>
      <c r="K27" s="10">
        <v>0.68</v>
      </c>
      <c r="L27" s="10">
        <v>0.68</v>
      </c>
      <c r="M27" s="10">
        <v>0.68</v>
      </c>
      <c r="N27" s="10">
        <v>0.68</v>
      </c>
      <c r="O27" s="10">
        <v>0.68</v>
      </c>
      <c r="P27" s="10">
        <v>0.68</v>
      </c>
      <c r="Q27" s="10">
        <v>0.68</v>
      </c>
      <c r="R27" s="10">
        <v>0.68</v>
      </c>
      <c r="S27" s="10">
        <v>0.68</v>
      </c>
      <c r="T27" s="10">
        <v>0.68</v>
      </c>
      <c r="U27" s="10">
        <v>0.68</v>
      </c>
      <c r="V27" s="10">
        <v>0.68</v>
      </c>
      <c r="W27" s="10">
        <v>0.68</v>
      </c>
      <c r="X27" s="10">
        <v>0.68</v>
      </c>
      <c r="Y27" s="10">
        <v>0.68</v>
      </c>
      <c r="Z27" s="10">
        <v>0.68</v>
      </c>
      <c r="AA27" s="10">
        <v>0.68</v>
      </c>
      <c r="AB27" s="10">
        <v>0.68</v>
      </c>
      <c r="AC27" s="10">
        <v>0.68</v>
      </c>
      <c r="AD27" s="10">
        <v>0.68</v>
      </c>
      <c r="AE27" s="10">
        <v>0.68</v>
      </c>
      <c r="AF27" s="10">
        <v>0.68</v>
      </c>
      <c r="AG27" s="10">
        <v>0.68</v>
      </c>
      <c r="AH27" s="10">
        <v>0.68</v>
      </c>
      <c r="AI27" s="10">
        <v>0.68</v>
      </c>
      <c r="AJ27" s="10">
        <v>0.68</v>
      </c>
      <c r="AK27" s="10">
        <v>0.68</v>
      </c>
      <c r="AL27" s="10">
        <v>0.68</v>
      </c>
      <c r="AM27" s="10">
        <v>0.68</v>
      </c>
      <c r="AN27" s="10">
        <v>0.68</v>
      </c>
      <c r="AO27" s="10">
        <v>0.68</v>
      </c>
      <c r="AP27" s="10">
        <v>0.68</v>
      </c>
      <c r="AQ27" s="10">
        <v>0.68</v>
      </c>
      <c r="AR27" s="10">
        <v>0.68</v>
      </c>
      <c r="AS27" s="10">
        <v>0.68</v>
      </c>
      <c r="AT27" s="10">
        <v>0.68</v>
      </c>
      <c r="AU27" s="10">
        <v>0.68</v>
      </c>
      <c r="AV27" s="10">
        <v>0.68</v>
      </c>
      <c r="AW27" s="10">
        <v>0.68</v>
      </c>
      <c r="AX27" s="11"/>
      <c r="AY27" s="11"/>
      <c r="AZ27" s="11"/>
      <c r="BA27" s="11"/>
      <c r="BB27" s="11"/>
      <c r="BC27" s="11"/>
      <c r="BD27" s="11"/>
    </row>
    <row r="28" spans="1:56" x14ac:dyDescent="0.3">
      <c r="A28" s="110"/>
      <c r="B28" s="9" t="s">
        <v>12</v>
      </c>
      <c r="C28" s="9" t="s">
        <v>42</v>
      </c>
      <c r="D28" s="9" t="s">
        <v>39</v>
      </c>
      <c r="E28" s="34">
        <f>E26*E27</f>
        <v>-5.8041977543759975E-4</v>
      </c>
      <c r="F28" s="34">
        <f t="shared" ref="F28:AW28" si="3">F26*F27</f>
        <v>0</v>
      </c>
      <c r="G28" s="34">
        <f t="shared" si="3"/>
        <v>0</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x14ac:dyDescent="0.3">
      <c r="A29" s="110"/>
      <c r="B29" s="9" t="s">
        <v>89</v>
      </c>
      <c r="C29" s="11" t="s">
        <v>43</v>
      </c>
      <c r="D29" s="9" t="s">
        <v>39</v>
      </c>
      <c r="E29" s="34">
        <f>E26-E28</f>
        <v>-2.7313871785298813E-4</v>
      </c>
      <c r="F29" s="34">
        <f t="shared" ref="F29:AW29" si="4">F26-F28</f>
        <v>0</v>
      </c>
      <c r="G29" s="34">
        <f t="shared" si="4"/>
        <v>0</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hidden="1" customHeight="1" outlineLevel="1" x14ac:dyDescent="0.35">
      <c r="A30" s="110"/>
      <c r="B30" s="9" t="s">
        <v>1</v>
      </c>
      <c r="C30" s="11" t="s">
        <v>51</v>
      </c>
      <c r="D30" s="9" t="s">
        <v>39</v>
      </c>
      <c r="F30" s="34">
        <f>$E$28/'Fixed data'!$C$7</f>
        <v>-1.2898217231946662E-5</v>
      </c>
      <c r="G30" s="34">
        <f>$E$28/'Fixed data'!$C$7</f>
        <v>-1.2898217231946662E-5</v>
      </c>
      <c r="H30" s="34">
        <f>$E$28/'Fixed data'!$C$7</f>
        <v>-1.2898217231946662E-5</v>
      </c>
      <c r="I30" s="34">
        <f>$E$28/'Fixed data'!$C$7</f>
        <v>-1.2898217231946662E-5</v>
      </c>
      <c r="J30" s="34">
        <f>$E$28/'Fixed data'!$C$7</f>
        <v>-1.2898217231946662E-5</v>
      </c>
      <c r="K30" s="34">
        <f>$E$28/'Fixed data'!$C$7</f>
        <v>-1.2898217231946662E-5</v>
      </c>
      <c r="L30" s="34">
        <f>$E$28/'Fixed data'!$C$7</f>
        <v>-1.2898217231946662E-5</v>
      </c>
      <c r="M30" s="34">
        <f>$E$28/'Fixed data'!$C$7</f>
        <v>-1.2898217231946662E-5</v>
      </c>
      <c r="N30" s="34">
        <f>$E$28/'Fixed data'!$C$7</f>
        <v>-1.2898217231946662E-5</v>
      </c>
      <c r="O30" s="34">
        <f>$E$28/'Fixed data'!$C$7</f>
        <v>-1.2898217231946662E-5</v>
      </c>
      <c r="P30" s="34">
        <f>$E$28/'Fixed data'!$C$7</f>
        <v>-1.2898217231946662E-5</v>
      </c>
      <c r="Q30" s="34">
        <f>$E$28/'Fixed data'!$C$7</f>
        <v>-1.2898217231946662E-5</v>
      </c>
      <c r="R30" s="34">
        <f>$E$28/'Fixed data'!$C$7</f>
        <v>-1.2898217231946662E-5</v>
      </c>
      <c r="S30" s="34">
        <f>$E$28/'Fixed data'!$C$7</f>
        <v>-1.2898217231946662E-5</v>
      </c>
      <c r="T30" s="34">
        <f>$E$28/'Fixed data'!$C$7</f>
        <v>-1.2898217231946662E-5</v>
      </c>
      <c r="U30" s="34">
        <f>$E$28/'Fixed data'!$C$7</f>
        <v>-1.2898217231946662E-5</v>
      </c>
      <c r="V30" s="34">
        <f>$E$28/'Fixed data'!$C$7</f>
        <v>-1.2898217231946662E-5</v>
      </c>
      <c r="W30" s="34">
        <f>$E$28/'Fixed data'!$C$7</f>
        <v>-1.2898217231946662E-5</v>
      </c>
      <c r="X30" s="34">
        <f>$E$28/'Fixed data'!$C$7</f>
        <v>-1.2898217231946662E-5</v>
      </c>
      <c r="Y30" s="34">
        <f>$E$28/'Fixed data'!$C$7</f>
        <v>-1.2898217231946662E-5</v>
      </c>
      <c r="Z30" s="34">
        <f>$E$28/'Fixed data'!$C$7</f>
        <v>-1.2898217231946662E-5</v>
      </c>
      <c r="AA30" s="34">
        <f>$E$28/'Fixed data'!$C$7</f>
        <v>-1.2898217231946662E-5</v>
      </c>
      <c r="AB30" s="34">
        <f>$E$28/'Fixed data'!$C$7</f>
        <v>-1.2898217231946662E-5</v>
      </c>
      <c r="AC30" s="34">
        <f>$E$28/'Fixed data'!$C$7</f>
        <v>-1.2898217231946662E-5</v>
      </c>
      <c r="AD30" s="34">
        <f>$E$28/'Fixed data'!$C$7</f>
        <v>-1.2898217231946662E-5</v>
      </c>
      <c r="AE30" s="34">
        <f>$E$28/'Fixed data'!$C$7</f>
        <v>-1.2898217231946662E-5</v>
      </c>
      <c r="AF30" s="34">
        <f>$E$28/'Fixed data'!$C$7</f>
        <v>-1.2898217231946662E-5</v>
      </c>
      <c r="AG30" s="34">
        <f>$E$28/'Fixed data'!$C$7</f>
        <v>-1.2898217231946662E-5</v>
      </c>
      <c r="AH30" s="34">
        <f>$E$28/'Fixed data'!$C$7</f>
        <v>-1.2898217231946662E-5</v>
      </c>
      <c r="AI30" s="34">
        <f>$E$28/'Fixed data'!$C$7</f>
        <v>-1.2898217231946662E-5</v>
      </c>
      <c r="AJ30" s="34">
        <f>$E$28/'Fixed data'!$C$7</f>
        <v>-1.2898217231946662E-5</v>
      </c>
      <c r="AK30" s="34">
        <f>$E$28/'Fixed data'!$C$7</f>
        <v>-1.2898217231946662E-5</v>
      </c>
      <c r="AL30" s="34">
        <f>$E$28/'Fixed data'!$C$7</f>
        <v>-1.2898217231946662E-5</v>
      </c>
      <c r="AM30" s="34">
        <f>$E$28/'Fixed data'!$C$7</f>
        <v>-1.2898217231946662E-5</v>
      </c>
      <c r="AN30" s="34">
        <f>$E$28/'Fixed data'!$C$7</f>
        <v>-1.2898217231946662E-5</v>
      </c>
      <c r="AO30" s="34">
        <f>$E$28/'Fixed data'!$C$7</f>
        <v>-1.2898217231946662E-5</v>
      </c>
      <c r="AP30" s="34">
        <f>$E$28/'Fixed data'!$C$7</f>
        <v>-1.2898217231946662E-5</v>
      </c>
      <c r="AQ30" s="34">
        <f>$E$28/'Fixed data'!$C$7</f>
        <v>-1.2898217231946662E-5</v>
      </c>
      <c r="AR30" s="34">
        <f>$E$28/'Fixed data'!$C$7</f>
        <v>-1.2898217231946662E-5</v>
      </c>
      <c r="AS30" s="34">
        <f>$E$28/'Fixed data'!$C$7</f>
        <v>-1.2898217231946662E-5</v>
      </c>
      <c r="AT30" s="34">
        <f>$E$28/'Fixed data'!$C$7</f>
        <v>-1.2898217231946662E-5</v>
      </c>
      <c r="AU30" s="34">
        <f>$E$28/'Fixed data'!$C$7</f>
        <v>-1.2898217231946662E-5</v>
      </c>
      <c r="AV30" s="34">
        <f>$E$28/'Fixed data'!$C$7</f>
        <v>-1.2898217231946662E-5</v>
      </c>
      <c r="AW30" s="34">
        <f>$E$28/'Fixed data'!$C$7</f>
        <v>-1.2898217231946662E-5</v>
      </c>
      <c r="AX30" s="34">
        <f>$E$28/'Fixed data'!$C$7</f>
        <v>-1.2898217231946662E-5</v>
      </c>
      <c r="AY30" s="34"/>
      <c r="AZ30" s="34"/>
      <c r="BA30" s="34"/>
      <c r="BB30" s="34"/>
      <c r="BC30" s="34"/>
      <c r="BD30" s="34"/>
    </row>
    <row r="31" spans="1:56" ht="16.5" hidden="1" customHeight="1" outlineLevel="1" x14ac:dyDescent="0.35">
      <c r="A31" s="110"/>
      <c r="B31" s="9" t="s">
        <v>2</v>
      </c>
      <c r="C31" s="11" t="s">
        <v>52</v>
      </c>
      <c r="D31" s="9" t="s">
        <v>39</v>
      </c>
      <c r="F31" s="34"/>
      <c r="G31" s="34">
        <f>$F$28/'Fixed data'!$C$7</f>
        <v>0</v>
      </c>
      <c r="H31" s="34">
        <f>$F$28/'Fixed data'!$C$7</f>
        <v>0</v>
      </c>
      <c r="I31" s="34">
        <f>$F$28/'Fixed data'!$C$7</f>
        <v>0</v>
      </c>
      <c r="J31" s="34">
        <f>$F$28/'Fixed data'!$C$7</f>
        <v>0</v>
      </c>
      <c r="K31" s="34">
        <f>$F$28/'Fixed data'!$C$7</f>
        <v>0</v>
      </c>
      <c r="L31" s="34">
        <f>$F$28/'Fixed data'!$C$7</f>
        <v>0</v>
      </c>
      <c r="M31" s="34">
        <f>$F$28/'Fixed data'!$C$7</f>
        <v>0</v>
      </c>
      <c r="N31" s="34">
        <f>$F$28/'Fixed data'!$C$7</f>
        <v>0</v>
      </c>
      <c r="O31" s="34">
        <f>$F$28/'Fixed data'!$C$7</f>
        <v>0</v>
      </c>
      <c r="P31" s="34">
        <f>$F$28/'Fixed data'!$C$7</f>
        <v>0</v>
      </c>
      <c r="Q31" s="34">
        <f>$F$28/'Fixed data'!$C$7</f>
        <v>0</v>
      </c>
      <c r="R31" s="34">
        <f>$F$28/'Fixed data'!$C$7</f>
        <v>0</v>
      </c>
      <c r="S31" s="34">
        <f>$F$28/'Fixed data'!$C$7</f>
        <v>0</v>
      </c>
      <c r="T31" s="34">
        <f>$F$28/'Fixed data'!$C$7</f>
        <v>0</v>
      </c>
      <c r="U31" s="34">
        <f>$F$28/'Fixed data'!$C$7</f>
        <v>0</v>
      </c>
      <c r="V31" s="34">
        <f>$F$28/'Fixed data'!$C$7</f>
        <v>0</v>
      </c>
      <c r="W31" s="34">
        <f>$F$28/'Fixed data'!$C$7</f>
        <v>0</v>
      </c>
      <c r="X31" s="34">
        <f>$F$28/'Fixed data'!$C$7</f>
        <v>0</v>
      </c>
      <c r="Y31" s="34">
        <f>$F$28/'Fixed data'!$C$7</f>
        <v>0</v>
      </c>
      <c r="Z31" s="34">
        <f>$F$28/'Fixed data'!$C$7</f>
        <v>0</v>
      </c>
      <c r="AA31" s="34">
        <f>$F$28/'Fixed data'!$C$7</f>
        <v>0</v>
      </c>
      <c r="AB31" s="34">
        <f>$F$28/'Fixed data'!$C$7</f>
        <v>0</v>
      </c>
      <c r="AC31" s="34">
        <f>$F$28/'Fixed data'!$C$7</f>
        <v>0</v>
      </c>
      <c r="AD31" s="34">
        <f>$F$28/'Fixed data'!$C$7</f>
        <v>0</v>
      </c>
      <c r="AE31" s="34">
        <f>$F$28/'Fixed data'!$C$7</f>
        <v>0</v>
      </c>
      <c r="AF31" s="34">
        <f>$F$28/'Fixed data'!$C$7</f>
        <v>0</v>
      </c>
      <c r="AG31" s="34">
        <f>$F$28/'Fixed data'!$C$7</f>
        <v>0</v>
      </c>
      <c r="AH31" s="34">
        <f>$F$28/'Fixed data'!$C$7</f>
        <v>0</v>
      </c>
      <c r="AI31" s="34">
        <f>$F$28/'Fixed data'!$C$7</f>
        <v>0</v>
      </c>
      <c r="AJ31" s="34">
        <f>$F$28/'Fixed data'!$C$7</f>
        <v>0</v>
      </c>
      <c r="AK31" s="34">
        <f>$F$28/'Fixed data'!$C$7</f>
        <v>0</v>
      </c>
      <c r="AL31" s="34">
        <f>$F$28/'Fixed data'!$C$7</f>
        <v>0</v>
      </c>
      <c r="AM31" s="34">
        <f>$F$28/'Fixed data'!$C$7</f>
        <v>0</v>
      </c>
      <c r="AN31" s="34">
        <f>$F$28/'Fixed data'!$C$7</f>
        <v>0</v>
      </c>
      <c r="AO31" s="34">
        <f>$F$28/'Fixed data'!$C$7</f>
        <v>0</v>
      </c>
      <c r="AP31" s="34">
        <f>$F$28/'Fixed data'!$C$7</f>
        <v>0</v>
      </c>
      <c r="AQ31" s="34">
        <f>$F$28/'Fixed data'!$C$7</f>
        <v>0</v>
      </c>
      <c r="AR31" s="34">
        <f>$F$28/'Fixed data'!$C$7</f>
        <v>0</v>
      </c>
      <c r="AS31" s="34">
        <f>$F$28/'Fixed data'!$C$7</f>
        <v>0</v>
      </c>
      <c r="AT31" s="34">
        <f>$F$28/'Fixed data'!$C$7</f>
        <v>0</v>
      </c>
      <c r="AU31" s="34">
        <f>$F$28/'Fixed data'!$C$7</f>
        <v>0</v>
      </c>
      <c r="AV31" s="34">
        <f>$F$28/'Fixed data'!$C$7</f>
        <v>0</v>
      </c>
      <c r="AW31" s="34">
        <f>$F$28/'Fixed data'!$C$7</f>
        <v>0</v>
      </c>
      <c r="AX31" s="34">
        <f>$F$28/'Fixed data'!$C$7</f>
        <v>0</v>
      </c>
      <c r="AY31" s="34">
        <f>$F$28/'Fixed data'!$C$7</f>
        <v>0</v>
      </c>
      <c r="AZ31" s="34"/>
      <c r="BA31" s="34"/>
      <c r="BB31" s="34"/>
      <c r="BC31" s="34"/>
      <c r="BD31" s="34"/>
    </row>
    <row r="32" spans="1:56" ht="16.5" hidden="1" customHeight="1" outlineLevel="1" x14ac:dyDescent="0.35">
      <c r="A32" s="110"/>
      <c r="B32" s="9" t="s">
        <v>3</v>
      </c>
      <c r="C32" s="11" t="s">
        <v>53</v>
      </c>
      <c r="D32" s="9" t="s">
        <v>39</v>
      </c>
      <c r="F32" s="34"/>
      <c r="G32" s="34"/>
      <c r="H32" s="34">
        <f>$G$28/'Fixed data'!$C$7</f>
        <v>0</v>
      </c>
      <c r="I32" s="34">
        <f>$G$28/'Fixed data'!$C$7</f>
        <v>0</v>
      </c>
      <c r="J32" s="34">
        <f>$G$28/'Fixed data'!$C$7</f>
        <v>0</v>
      </c>
      <c r="K32" s="34">
        <f>$G$28/'Fixed data'!$C$7</f>
        <v>0</v>
      </c>
      <c r="L32" s="34">
        <f>$G$28/'Fixed data'!$C$7</f>
        <v>0</v>
      </c>
      <c r="M32" s="34">
        <f>$G$28/'Fixed data'!$C$7</f>
        <v>0</v>
      </c>
      <c r="N32" s="34">
        <f>$G$28/'Fixed data'!$C$7</f>
        <v>0</v>
      </c>
      <c r="O32" s="34">
        <f>$G$28/'Fixed data'!$C$7</f>
        <v>0</v>
      </c>
      <c r="P32" s="34">
        <f>$G$28/'Fixed data'!$C$7</f>
        <v>0</v>
      </c>
      <c r="Q32" s="34">
        <f>$G$28/'Fixed data'!$C$7</f>
        <v>0</v>
      </c>
      <c r="R32" s="34">
        <f>$G$28/'Fixed data'!$C$7</f>
        <v>0</v>
      </c>
      <c r="S32" s="34">
        <f>$G$28/'Fixed data'!$C$7</f>
        <v>0</v>
      </c>
      <c r="T32" s="34">
        <f>$G$28/'Fixed data'!$C$7</f>
        <v>0</v>
      </c>
      <c r="U32" s="34">
        <f>$G$28/'Fixed data'!$C$7</f>
        <v>0</v>
      </c>
      <c r="V32" s="34">
        <f>$G$28/'Fixed data'!$C$7</f>
        <v>0</v>
      </c>
      <c r="W32" s="34">
        <f>$G$28/'Fixed data'!$C$7</f>
        <v>0</v>
      </c>
      <c r="X32" s="34">
        <f>$G$28/'Fixed data'!$C$7</f>
        <v>0</v>
      </c>
      <c r="Y32" s="34">
        <f>$G$28/'Fixed data'!$C$7</f>
        <v>0</v>
      </c>
      <c r="Z32" s="34">
        <f>$G$28/'Fixed data'!$C$7</f>
        <v>0</v>
      </c>
      <c r="AA32" s="34">
        <f>$G$28/'Fixed data'!$C$7</f>
        <v>0</v>
      </c>
      <c r="AB32" s="34">
        <f>$G$28/'Fixed data'!$C$7</f>
        <v>0</v>
      </c>
      <c r="AC32" s="34">
        <f>$G$28/'Fixed data'!$C$7</f>
        <v>0</v>
      </c>
      <c r="AD32" s="34">
        <f>$G$28/'Fixed data'!$C$7</f>
        <v>0</v>
      </c>
      <c r="AE32" s="34">
        <f>$G$28/'Fixed data'!$C$7</f>
        <v>0</v>
      </c>
      <c r="AF32" s="34">
        <f>$G$28/'Fixed data'!$C$7</f>
        <v>0</v>
      </c>
      <c r="AG32" s="34">
        <f>$G$28/'Fixed data'!$C$7</f>
        <v>0</v>
      </c>
      <c r="AH32" s="34">
        <f>$G$28/'Fixed data'!$C$7</f>
        <v>0</v>
      </c>
      <c r="AI32" s="34">
        <f>$G$28/'Fixed data'!$C$7</f>
        <v>0</v>
      </c>
      <c r="AJ32" s="34">
        <f>$G$28/'Fixed data'!$C$7</f>
        <v>0</v>
      </c>
      <c r="AK32" s="34">
        <f>$G$28/'Fixed data'!$C$7</f>
        <v>0</v>
      </c>
      <c r="AL32" s="34">
        <f>$G$28/'Fixed data'!$C$7</f>
        <v>0</v>
      </c>
      <c r="AM32" s="34">
        <f>$G$28/'Fixed data'!$C$7</f>
        <v>0</v>
      </c>
      <c r="AN32" s="34">
        <f>$G$28/'Fixed data'!$C$7</f>
        <v>0</v>
      </c>
      <c r="AO32" s="34">
        <f>$G$28/'Fixed data'!$C$7</f>
        <v>0</v>
      </c>
      <c r="AP32" s="34">
        <f>$G$28/'Fixed data'!$C$7</f>
        <v>0</v>
      </c>
      <c r="AQ32" s="34">
        <f>$G$28/'Fixed data'!$C$7</f>
        <v>0</v>
      </c>
      <c r="AR32" s="34">
        <f>$G$28/'Fixed data'!$C$7</f>
        <v>0</v>
      </c>
      <c r="AS32" s="34">
        <f>$G$28/'Fixed data'!$C$7</f>
        <v>0</v>
      </c>
      <c r="AT32" s="34">
        <f>$G$28/'Fixed data'!$C$7</f>
        <v>0</v>
      </c>
      <c r="AU32" s="34">
        <f>$G$28/'Fixed data'!$C$7</f>
        <v>0</v>
      </c>
      <c r="AV32" s="34">
        <f>$G$28/'Fixed data'!$C$7</f>
        <v>0</v>
      </c>
      <c r="AW32" s="34">
        <f>$G$28/'Fixed data'!$C$7</f>
        <v>0</v>
      </c>
      <c r="AX32" s="34">
        <f>$G$28/'Fixed data'!$C$7</f>
        <v>0</v>
      </c>
      <c r="AY32" s="34">
        <f>$G$28/'Fixed data'!$C$7</f>
        <v>0</v>
      </c>
      <c r="AZ32" s="34">
        <f>$G$28/'Fixed data'!$C$7</f>
        <v>0</v>
      </c>
      <c r="BA32" s="34"/>
      <c r="BB32" s="34"/>
      <c r="BC32" s="34"/>
      <c r="BD32" s="34"/>
    </row>
    <row r="33" spans="1:57" ht="16.5" hidden="1" customHeight="1" outlineLevel="1" x14ac:dyDescent="0.35">
      <c r="A33" s="110"/>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x14ac:dyDescent="0.35">
      <c r="A34" s="110"/>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x14ac:dyDescent="0.35">
      <c r="A35" s="110"/>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x14ac:dyDescent="0.35">
      <c r="A36" s="110"/>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x14ac:dyDescent="0.35">
      <c r="A37" s="110"/>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x14ac:dyDescent="0.35">
      <c r="A38" s="110"/>
      <c r="B38" s="9" t="s">
        <v>106</v>
      </c>
      <c r="C38" s="11" t="s">
        <v>128</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x14ac:dyDescent="0.35">
      <c r="A39" s="110"/>
      <c r="B39" s="9" t="s">
        <v>107</v>
      </c>
      <c r="C39" s="11" t="s">
        <v>129</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x14ac:dyDescent="0.35">
      <c r="A40" s="110"/>
      <c r="B40" s="9" t="s">
        <v>108</v>
      </c>
      <c r="C40" s="11" t="s">
        <v>130</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x14ac:dyDescent="0.35">
      <c r="A41" s="110"/>
      <c r="B41" s="9" t="s">
        <v>109</v>
      </c>
      <c r="C41" s="11" t="s">
        <v>131</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x14ac:dyDescent="0.35">
      <c r="A42" s="110"/>
      <c r="B42" s="9" t="s">
        <v>110</v>
      </c>
      <c r="C42" s="11" t="s">
        <v>132</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x14ac:dyDescent="0.35">
      <c r="A43" s="110"/>
      <c r="B43" s="9" t="s">
        <v>111</v>
      </c>
      <c r="C43" s="11" t="s">
        <v>133</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x14ac:dyDescent="0.35">
      <c r="A44" s="110"/>
      <c r="B44" s="9" t="s">
        <v>112</v>
      </c>
      <c r="C44" s="11" t="s">
        <v>134</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x14ac:dyDescent="0.35">
      <c r="A45" s="110"/>
      <c r="B45" s="9" t="s">
        <v>113</v>
      </c>
      <c r="C45" s="11" t="s">
        <v>135</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x14ac:dyDescent="0.35">
      <c r="A46" s="110"/>
      <c r="B46" s="9" t="s">
        <v>114</v>
      </c>
      <c r="C46" s="11" t="s">
        <v>136</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x14ac:dyDescent="0.35">
      <c r="A47" s="110"/>
      <c r="B47" s="9" t="s">
        <v>115</v>
      </c>
      <c r="C47" s="11" t="s">
        <v>137</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x14ac:dyDescent="0.35">
      <c r="A48" s="110"/>
      <c r="B48" s="9" t="s">
        <v>116</v>
      </c>
      <c r="C48" s="11" t="s">
        <v>138</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hidden="1" customHeight="1" outlineLevel="1" x14ac:dyDescent="0.35">
      <c r="A49" s="110"/>
      <c r="B49" s="9" t="s">
        <v>117</v>
      </c>
      <c r="C49" s="11" t="s">
        <v>139</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hidden="1" customHeight="1" outlineLevel="1" x14ac:dyDescent="0.35">
      <c r="A50" s="110"/>
      <c r="B50" s="9" t="s">
        <v>118</v>
      </c>
      <c r="C50" s="11" t="s">
        <v>140</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hidden="1" customHeight="1" outlineLevel="1" x14ac:dyDescent="0.35">
      <c r="A51" s="110"/>
      <c r="B51" s="9" t="s">
        <v>119</v>
      </c>
      <c r="C51" s="11" t="s">
        <v>141</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hidden="1" customHeight="1" outlineLevel="1" x14ac:dyDescent="0.35">
      <c r="A52" s="110"/>
      <c r="B52" s="9" t="s">
        <v>120</v>
      </c>
      <c r="C52" s="11" t="s">
        <v>142</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hidden="1" customHeight="1" outlineLevel="1" x14ac:dyDescent="0.35">
      <c r="A53" s="110"/>
      <c r="B53" s="9" t="s">
        <v>121</v>
      </c>
      <c r="C53" s="11" t="s">
        <v>143</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hidden="1" customHeight="1" outlineLevel="1" x14ac:dyDescent="0.35">
      <c r="A54" s="110"/>
      <c r="B54" s="9" t="s">
        <v>122</v>
      </c>
      <c r="C54" s="11" t="s">
        <v>144</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hidden="1" customHeight="1" outlineLevel="1" x14ac:dyDescent="0.35">
      <c r="A55" s="110"/>
      <c r="B55" s="9" t="s">
        <v>123</v>
      </c>
      <c r="C55" s="11" t="s">
        <v>145</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hidden="1" customHeight="1" outlineLevel="1" x14ac:dyDescent="0.35">
      <c r="A56" s="110"/>
      <c r="B56" s="9" t="s">
        <v>124</v>
      </c>
      <c r="C56" s="11" t="s">
        <v>146</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hidden="1" customHeight="1" outlineLevel="1" x14ac:dyDescent="0.35">
      <c r="A57" s="110"/>
      <c r="B57" s="9" t="s">
        <v>125</v>
      </c>
      <c r="C57" s="11" t="s">
        <v>147</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hidden="1" customHeight="1" outlineLevel="1" x14ac:dyDescent="0.35">
      <c r="A58" s="110"/>
      <c r="B58" s="9" t="s">
        <v>126</v>
      </c>
      <c r="C58" s="11" t="s">
        <v>148</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hidden="1" customHeight="1" outlineLevel="1" x14ac:dyDescent="0.35">
      <c r="A59" s="110"/>
      <c r="B59" s="9" t="s">
        <v>127</v>
      </c>
      <c r="C59" s="11" t="s">
        <v>149</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collapsed="1" x14ac:dyDescent="0.35">
      <c r="A60" s="110"/>
      <c r="B60" s="9" t="s">
        <v>7</v>
      </c>
      <c r="C60" s="9" t="s">
        <v>59</v>
      </c>
      <c r="D60" s="9" t="s">
        <v>39</v>
      </c>
      <c r="E60" s="34">
        <f>SUM(E30:E59)</f>
        <v>0</v>
      </c>
      <c r="F60" s="34">
        <f t="shared" ref="F60:BD60" si="5">SUM(F30:F59)</f>
        <v>-1.2898217231946662E-5</v>
      </c>
      <c r="G60" s="34">
        <f t="shared" si="5"/>
        <v>-1.2898217231946662E-5</v>
      </c>
      <c r="H60" s="34">
        <f t="shared" si="5"/>
        <v>-1.2898217231946662E-5</v>
      </c>
      <c r="I60" s="34">
        <f t="shared" si="5"/>
        <v>-1.2898217231946662E-5</v>
      </c>
      <c r="J60" s="34">
        <f t="shared" si="5"/>
        <v>-1.2898217231946662E-5</v>
      </c>
      <c r="K60" s="34">
        <f t="shared" si="5"/>
        <v>-1.2898217231946662E-5</v>
      </c>
      <c r="L60" s="34">
        <f t="shared" si="5"/>
        <v>-1.2898217231946662E-5</v>
      </c>
      <c r="M60" s="34">
        <f t="shared" si="5"/>
        <v>-1.2898217231946662E-5</v>
      </c>
      <c r="N60" s="34">
        <f t="shared" si="5"/>
        <v>-1.2898217231946662E-5</v>
      </c>
      <c r="O60" s="34">
        <f t="shared" si="5"/>
        <v>-1.2898217231946662E-5</v>
      </c>
      <c r="P60" s="34">
        <f t="shared" si="5"/>
        <v>-1.2898217231946662E-5</v>
      </c>
      <c r="Q60" s="34">
        <f t="shared" si="5"/>
        <v>-1.2898217231946662E-5</v>
      </c>
      <c r="R60" s="34">
        <f t="shared" si="5"/>
        <v>-1.2898217231946662E-5</v>
      </c>
      <c r="S60" s="34">
        <f t="shared" si="5"/>
        <v>-1.2898217231946662E-5</v>
      </c>
      <c r="T60" s="34">
        <f t="shared" si="5"/>
        <v>-1.2898217231946662E-5</v>
      </c>
      <c r="U60" s="34">
        <f t="shared" si="5"/>
        <v>-1.2898217231946662E-5</v>
      </c>
      <c r="V60" s="34">
        <f t="shared" si="5"/>
        <v>-1.2898217231946662E-5</v>
      </c>
      <c r="W60" s="34">
        <f t="shared" si="5"/>
        <v>-1.2898217231946662E-5</v>
      </c>
      <c r="X60" s="34">
        <f t="shared" si="5"/>
        <v>-1.2898217231946662E-5</v>
      </c>
      <c r="Y60" s="34">
        <f t="shared" si="5"/>
        <v>-1.2898217231946662E-5</v>
      </c>
      <c r="Z60" s="34">
        <f t="shared" si="5"/>
        <v>-1.2898217231946662E-5</v>
      </c>
      <c r="AA60" s="34">
        <f t="shared" si="5"/>
        <v>-1.2898217231946662E-5</v>
      </c>
      <c r="AB60" s="34">
        <f t="shared" si="5"/>
        <v>-1.2898217231946662E-5</v>
      </c>
      <c r="AC60" s="34">
        <f t="shared" si="5"/>
        <v>-1.2898217231946662E-5</v>
      </c>
      <c r="AD60" s="34">
        <f t="shared" si="5"/>
        <v>-1.2898217231946662E-5</v>
      </c>
      <c r="AE60" s="34">
        <f t="shared" si="5"/>
        <v>-1.2898217231946662E-5</v>
      </c>
      <c r="AF60" s="34">
        <f t="shared" si="5"/>
        <v>-1.2898217231946662E-5</v>
      </c>
      <c r="AG60" s="34">
        <f t="shared" si="5"/>
        <v>-1.2898217231946662E-5</v>
      </c>
      <c r="AH60" s="34">
        <f t="shared" si="5"/>
        <v>-1.2898217231946662E-5</v>
      </c>
      <c r="AI60" s="34">
        <f t="shared" si="5"/>
        <v>-1.2898217231946662E-5</v>
      </c>
      <c r="AJ60" s="34">
        <f t="shared" si="5"/>
        <v>-1.2898217231946662E-5</v>
      </c>
      <c r="AK60" s="34">
        <f t="shared" si="5"/>
        <v>-1.2898217231946662E-5</v>
      </c>
      <c r="AL60" s="34">
        <f t="shared" si="5"/>
        <v>-1.2898217231946662E-5</v>
      </c>
      <c r="AM60" s="34">
        <f t="shared" si="5"/>
        <v>-1.2898217231946662E-5</v>
      </c>
      <c r="AN60" s="34">
        <f t="shared" si="5"/>
        <v>-1.2898217231946662E-5</v>
      </c>
      <c r="AO60" s="34">
        <f t="shared" si="5"/>
        <v>-1.2898217231946662E-5</v>
      </c>
      <c r="AP60" s="34">
        <f t="shared" si="5"/>
        <v>-1.2898217231946662E-5</v>
      </c>
      <c r="AQ60" s="34">
        <f t="shared" si="5"/>
        <v>-1.2898217231946662E-5</v>
      </c>
      <c r="AR60" s="34">
        <f t="shared" si="5"/>
        <v>-1.2898217231946662E-5</v>
      </c>
      <c r="AS60" s="34">
        <f t="shared" si="5"/>
        <v>-1.2898217231946662E-5</v>
      </c>
      <c r="AT60" s="34">
        <f t="shared" si="5"/>
        <v>-1.2898217231946662E-5</v>
      </c>
      <c r="AU60" s="34">
        <f t="shared" si="5"/>
        <v>-1.2898217231946662E-5</v>
      </c>
      <c r="AV60" s="34">
        <f t="shared" si="5"/>
        <v>-1.2898217231946662E-5</v>
      </c>
      <c r="AW60" s="34">
        <f t="shared" si="5"/>
        <v>-1.2898217231946662E-5</v>
      </c>
      <c r="AX60" s="34">
        <f t="shared" si="5"/>
        <v>-1.2898217231946662E-5</v>
      </c>
      <c r="AY60" s="34">
        <f t="shared" si="5"/>
        <v>0</v>
      </c>
      <c r="AZ60" s="34">
        <f t="shared" si="5"/>
        <v>0</v>
      </c>
      <c r="BA60" s="34">
        <f t="shared" si="5"/>
        <v>0</v>
      </c>
      <c r="BB60" s="34">
        <f t="shared" si="5"/>
        <v>0</v>
      </c>
      <c r="BC60" s="34">
        <f t="shared" si="5"/>
        <v>0</v>
      </c>
      <c r="BD60" s="34">
        <f t="shared" si="5"/>
        <v>0</v>
      </c>
    </row>
    <row r="61" spans="1:56" ht="17.25" hidden="1" customHeight="1" outlineLevel="1" x14ac:dyDescent="0.35">
      <c r="A61" s="110"/>
      <c r="B61" s="9" t="s">
        <v>34</v>
      </c>
      <c r="C61" s="9" t="s">
        <v>60</v>
      </c>
      <c r="D61" s="9" t="s">
        <v>39</v>
      </c>
      <c r="E61" s="34">
        <v>0</v>
      </c>
      <c r="F61" s="34">
        <f>E62</f>
        <v>-5.8041977543759975E-4</v>
      </c>
      <c r="G61" s="34">
        <f t="shared" ref="G61:BD61" si="6">F62</f>
        <v>-5.6752155820565312E-4</v>
      </c>
      <c r="H61" s="34">
        <f t="shared" si="6"/>
        <v>-5.5462334097370648E-4</v>
      </c>
      <c r="I61" s="34">
        <f t="shared" si="6"/>
        <v>-5.4172512374175985E-4</v>
      </c>
      <c r="J61" s="34">
        <f t="shared" si="6"/>
        <v>-5.2882690650981321E-4</v>
      </c>
      <c r="K61" s="34">
        <f t="shared" si="6"/>
        <v>-5.1592868927786658E-4</v>
      </c>
      <c r="L61" s="34">
        <f t="shared" si="6"/>
        <v>-5.0303047204591994E-4</v>
      </c>
      <c r="M61" s="34">
        <f t="shared" si="6"/>
        <v>-4.9013225481397331E-4</v>
      </c>
      <c r="N61" s="34">
        <f t="shared" si="6"/>
        <v>-4.7723403758202667E-4</v>
      </c>
      <c r="O61" s="34">
        <f t="shared" si="6"/>
        <v>-4.6433582035008004E-4</v>
      </c>
      <c r="P61" s="34">
        <f t="shared" si="6"/>
        <v>-4.5143760311813341E-4</v>
      </c>
      <c r="Q61" s="34">
        <f t="shared" si="6"/>
        <v>-4.3853938588618677E-4</v>
      </c>
      <c r="R61" s="34">
        <f t="shared" si="6"/>
        <v>-4.2564116865424014E-4</v>
      </c>
      <c r="S61" s="34">
        <f t="shared" si="6"/>
        <v>-4.127429514222935E-4</v>
      </c>
      <c r="T61" s="34">
        <f t="shared" si="6"/>
        <v>-3.9984473419034687E-4</v>
      </c>
      <c r="U61" s="34">
        <f t="shared" si="6"/>
        <v>-3.8694651695840023E-4</v>
      </c>
      <c r="V61" s="34">
        <f t="shared" si="6"/>
        <v>-3.740482997264536E-4</v>
      </c>
      <c r="W61" s="34">
        <f t="shared" si="6"/>
        <v>-3.6115008249450696E-4</v>
      </c>
      <c r="X61" s="34">
        <f t="shared" si="6"/>
        <v>-3.4825186526256033E-4</v>
      </c>
      <c r="Y61" s="34">
        <f t="shared" si="6"/>
        <v>-3.3535364803061369E-4</v>
      </c>
      <c r="Z61" s="34">
        <f t="shared" si="6"/>
        <v>-3.2245543079866706E-4</v>
      </c>
      <c r="AA61" s="34">
        <f t="shared" si="6"/>
        <v>-3.0955721356672042E-4</v>
      </c>
      <c r="AB61" s="34">
        <f t="shared" si="6"/>
        <v>-2.9665899633477379E-4</v>
      </c>
      <c r="AC61" s="34">
        <f t="shared" si="6"/>
        <v>-2.8376077910282716E-4</v>
      </c>
      <c r="AD61" s="34">
        <f t="shared" si="6"/>
        <v>-2.7086256187088052E-4</v>
      </c>
      <c r="AE61" s="34">
        <f t="shared" si="6"/>
        <v>-2.5796434463893389E-4</v>
      </c>
      <c r="AF61" s="34">
        <f t="shared" si="6"/>
        <v>-2.4506612740698725E-4</v>
      </c>
      <c r="AG61" s="34">
        <f t="shared" si="6"/>
        <v>-2.3216791017504059E-4</v>
      </c>
      <c r="AH61" s="34">
        <f t="shared" si="6"/>
        <v>-2.1926969294309393E-4</v>
      </c>
      <c r="AI61" s="34">
        <f t="shared" si="6"/>
        <v>-2.0637147571114727E-4</v>
      </c>
      <c r="AJ61" s="34">
        <f t="shared" si="6"/>
        <v>-1.934732584792006E-4</v>
      </c>
      <c r="AK61" s="34">
        <f t="shared" si="6"/>
        <v>-1.8057504124725394E-4</v>
      </c>
      <c r="AL61" s="34">
        <f t="shared" si="6"/>
        <v>-1.6767682401530728E-4</v>
      </c>
      <c r="AM61" s="34">
        <f t="shared" si="6"/>
        <v>-1.5477860678336062E-4</v>
      </c>
      <c r="AN61" s="34">
        <f t="shared" si="6"/>
        <v>-1.4188038955141396E-4</v>
      </c>
      <c r="AO61" s="34">
        <f t="shared" si="6"/>
        <v>-1.289821723194673E-4</v>
      </c>
      <c r="AP61" s="34">
        <f t="shared" si="6"/>
        <v>-1.1608395508752063E-4</v>
      </c>
      <c r="AQ61" s="34">
        <f t="shared" si="6"/>
        <v>-1.0318573785557397E-4</v>
      </c>
      <c r="AR61" s="34">
        <f t="shared" si="6"/>
        <v>-9.028752062362731E-5</v>
      </c>
      <c r="AS61" s="34">
        <f t="shared" si="6"/>
        <v>-7.7389303391680648E-5</v>
      </c>
      <c r="AT61" s="34">
        <f t="shared" si="6"/>
        <v>-6.4491086159733986E-5</v>
      </c>
      <c r="AU61" s="34">
        <f t="shared" si="6"/>
        <v>-5.1592868927787325E-5</v>
      </c>
      <c r="AV61" s="34">
        <f t="shared" si="6"/>
        <v>-3.8694651695840663E-5</v>
      </c>
      <c r="AW61" s="34">
        <f t="shared" si="6"/>
        <v>-2.5796434463894001E-5</v>
      </c>
      <c r="AX61" s="34">
        <f t="shared" si="6"/>
        <v>-1.2898217231947339E-5</v>
      </c>
      <c r="AY61" s="34">
        <f t="shared" si="6"/>
        <v>-6.7762635780344027E-19</v>
      </c>
      <c r="AZ61" s="34">
        <f t="shared" si="6"/>
        <v>-6.7762635780344027E-19</v>
      </c>
      <c r="BA61" s="34">
        <f t="shared" si="6"/>
        <v>-6.7762635780344027E-19</v>
      </c>
      <c r="BB61" s="34">
        <f t="shared" si="6"/>
        <v>-6.7762635780344027E-19</v>
      </c>
      <c r="BC61" s="34">
        <f t="shared" si="6"/>
        <v>-6.7762635780344027E-19</v>
      </c>
      <c r="BD61" s="34">
        <f t="shared" si="6"/>
        <v>-6.7762635780344027E-19</v>
      </c>
    </row>
    <row r="62" spans="1:56" ht="16.5" hidden="1" customHeight="1" outlineLevel="1" x14ac:dyDescent="0.3">
      <c r="A62" s="110"/>
      <c r="B62" s="9" t="s">
        <v>33</v>
      </c>
      <c r="C62" s="9" t="s">
        <v>67</v>
      </c>
      <c r="D62" s="9" t="s">
        <v>39</v>
      </c>
      <c r="E62" s="34">
        <f t="shared" ref="E62:BD62" si="7">E28-E60+E61</f>
        <v>-5.8041977543759975E-4</v>
      </c>
      <c r="F62" s="34">
        <f t="shared" si="7"/>
        <v>-5.6752155820565312E-4</v>
      </c>
      <c r="G62" s="34">
        <f t="shared" si="7"/>
        <v>-5.5462334097370648E-4</v>
      </c>
      <c r="H62" s="34">
        <f t="shared" si="7"/>
        <v>-5.4172512374175985E-4</v>
      </c>
      <c r="I62" s="34">
        <f t="shared" si="7"/>
        <v>-5.2882690650981321E-4</v>
      </c>
      <c r="J62" s="34">
        <f t="shared" si="7"/>
        <v>-5.1592868927786658E-4</v>
      </c>
      <c r="K62" s="34">
        <f t="shared" si="7"/>
        <v>-5.0303047204591994E-4</v>
      </c>
      <c r="L62" s="34">
        <f t="shared" si="7"/>
        <v>-4.9013225481397331E-4</v>
      </c>
      <c r="M62" s="34">
        <f t="shared" si="7"/>
        <v>-4.7723403758202667E-4</v>
      </c>
      <c r="N62" s="34">
        <f t="shared" si="7"/>
        <v>-4.6433582035008004E-4</v>
      </c>
      <c r="O62" s="34">
        <f t="shared" si="7"/>
        <v>-4.5143760311813341E-4</v>
      </c>
      <c r="P62" s="34">
        <f t="shared" si="7"/>
        <v>-4.3853938588618677E-4</v>
      </c>
      <c r="Q62" s="34">
        <f t="shared" si="7"/>
        <v>-4.2564116865424014E-4</v>
      </c>
      <c r="R62" s="34">
        <f t="shared" si="7"/>
        <v>-4.127429514222935E-4</v>
      </c>
      <c r="S62" s="34">
        <f t="shared" si="7"/>
        <v>-3.9984473419034687E-4</v>
      </c>
      <c r="T62" s="34">
        <f t="shared" si="7"/>
        <v>-3.8694651695840023E-4</v>
      </c>
      <c r="U62" s="34">
        <f t="shared" si="7"/>
        <v>-3.740482997264536E-4</v>
      </c>
      <c r="V62" s="34">
        <f t="shared" si="7"/>
        <v>-3.6115008249450696E-4</v>
      </c>
      <c r="W62" s="34">
        <f t="shared" si="7"/>
        <v>-3.4825186526256033E-4</v>
      </c>
      <c r="X62" s="34">
        <f t="shared" si="7"/>
        <v>-3.3535364803061369E-4</v>
      </c>
      <c r="Y62" s="34">
        <f t="shared" si="7"/>
        <v>-3.2245543079866706E-4</v>
      </c>
      <c r="Z62" s="34">
        <f t="shared" si="7"/>
        <v>-3.0955721356672042E-4</v>
      </c>
      <c r="AA62" s="34">
        <f t="shared" si="7"/>
        <v>-2.9665899633477379E-4</v>
      </c>
      <c r="AB62" s="34">
        <f t="shared" si="7"/>
        <v>-2.8376077910282716E-4</v>
      </c>
      <c r="AC62" s="34">
        <f t="shared" si="7"/>
        <v>-2.7086256187088052E-4</v>
      </c>
      <c r="AD62" s="34">
        <f t="shared" si="7"/>
        <v>-2.5796434463893389E-4</v>
      </c>
      <c r="AE62" s="34">
        <f t="shared" si="7"/>
        <v>-2.4506612740698725E-4</v>
      </c>
      <c r="AF62" s="34">
        <f t="shared" si="7"/>
        <v>-2.3216791017504059E-4</v>
      </c>
      <c r="AG62" s="34">
        <f t="shared" si="7"/>
        <v>-2.1926969294309393E-4</v>
      </c>
      <c r="AH62" s="34">
        <f t="shared" si="7"/>
        <v>-2.0637147571114727E-4</v>
      </c>
      <c r="AI62" s="34">
        <f t="shared" si="7"/>
        <v>-1.934732584792006E-4</v>
      </c>
      <c r="AJ62" s="34">
        <f t="shared" si="7"/>
        <v>-1.8057504124725394E-4</v>
      </c>
      <c r="AK62" s="34">
        <f t="shared" si="7"/>
        <v>-1.6767682401530728E-4</v>
      </c>
      <c r="AL62" s="34">
        <f t="shared" si="7"/>
        <v>-1.5477860678336062E-4</v>
      </c>
      <c r="AM62" s="34">
        <f t="shared" si="7"/>
        <v>-1.4188038955141396E-4</v>
      </c>
      <c r="AN62" s="34">
        <f t="shared" si="7"/>
        <v>-1.289821723194673E-4</v>
      </c>
      <c r="AO62" s="34">
        <f t="shared" si="7"/>
        <v>-1.1608395508752063E-4</v>
      </c>
      <c r="AP62" s="34">
        <f t="shared" si="7"/>
        <v>-1.0318573785557397E-4</v>
      </c>
      <c r="AQ62" s="34">
        <f t="shared" si="7"/>
        <v>-9.028752062362731E-5</v>
      </c>
      <c r="AR62" s="34">
        <f t="shared" si="7"/>
        <v>-7.7389303391680648E-5</v>
      </c>
      <c r="AS62" s="34">
        <f t="shared" si="7"/>
        <v>-6.4491086159733986E-5</v>
      </c>
      <c r="AT62" s="34">
        <f t="shared" si="7"/>
        <v>-5.1592868927787325E-5</v>
      </c>
      <c r="AU62" s="34">
        <f t="shared" si="7"/>
        <v>-3.8694651695840663E-5</v>
      </c>
      <c r="AV62" s="34">
        <f t="shared" si="7"/>
        <v>-2.5796434463894001E-5</v>
      </c>
      <c r="AW62" s="34">
        <f t="shared" si="7"/>
        <v>-1.2898217231947339E-5</v>
      </c>
      <c r="AX62" s="34">
        <f t="shared" si="7"/>
        <v>-6.7762635780344027E-19</v>
      </c>
      <c r="AY62" s="34">
        <f t="shared" si="7"/>
        <v>-6.7762635780344027E-19</v>
      </c>
      <c r="AZ62" s="34">
        <f t="shared" si="7"/>
        <v>-6.7762635780344027E-19</v>
      </c>
      <c r="BA62" s="34">
        <f t="shared" si="7"/>
        <v>-6.7762635780344027E-19</v>
      </c>
      <c r="BB62" s="34">
        <f t="shared" si="7"/>
        <v>-6.7762635780344027E-19</v>
      </c>
      <c r="BC62" s="34">
        <f t="shared" si="7"/>
        <v>-6.7762635780344027E-19</v>
      </c>
      <c r="BD62" s="34">
        <f t="shared" si="7"/>
        <v>-6.7762635780344027E-19</v>
      </c>
    </row>
    <row r="63" spans="1:56" ht="16.5" collapsed="1" x14ac:dyDescent="0.3">
      <c r="A63" s="110"/>
      <c r="B63" s="9" t="s">
        <v>8</v>
      </c>
      <c r="C63" s="11" t="s">
        <v>66</v>
      </c>
      <c r="D63" s="9" t="s">
        <v>39</v>
      </c>
      <c r="E63" s="34">
        <f>AVERAGE(E61:E62)*'Fixed data'!$C$3</f>
        <v>-1.2420983194364634E-5</v>
      </c>
      <c r="F63" s="34">
        <f>AVERAGE(F61:F62)*'Fixed data'!$C$3</f>
        <v>-2.4565944539965606E-5</v>
      </c>
      <c r="G63" s="34">
        <f>AVERAGE(G61:G62)*'Fixed data'!$C$3</f>
        <v>-2.4013900842438296E-5</v>
      </c>
      <c r="H63" s="34">
        <f>AVERAGE(H61:H62)*'Fixed data'!$C$3</f>
        <v>-2.3461857144910975E-5</v>
      </c>
      <c r="I63" s="34">
        <f>AVERAGE(I61:I62)*'Fixed data'!$C$3</f>
        <v>-2.2909813447383664E-5</v>
      </c>
      <c r="J63" s="34">
        <f>AVERAGE(J61:J62)*'Fixed data'!$C$3</f>
        <v>-2.2357769749856343E-5</v>
      </c>
      <c r="K63" s="34">
        <f>AVERAGE(K61:K62)*'Fixed data'!$C$3</f>
        <v>-2.1805726052329033E-5</v>
      </c>
      <c r="L63" s="34">
        <f>AVERAGE(L61:L62)*'Fixed data'!$C$3</f>
        <v>-2.1253682354801712E-5</v>
      </c>
      <c r="M63" s="34">
        <f>AVERAGE(M61:M62)*'Fixed data'!$C$3</f>
        <v>-2.0701638657274398E-5</v>
      </c>
      <c r="N63" s="34">
        <f>AVERAGE(N61:N62)*'Fixed data'!$C$3</f>
        <v>-2.0149594959747084E-5</v>
      </c>
      <c r="O63" s="34">
        <f>AVERAGE(O61:O62)*'Fixed data'!$C$3</f>
        <v>-1.9597551262219767E-5</v>
      </c>
      <c r="P63" s="34">
        <f>AVERAGE(P61:P62)*'Fixed data'!$C$3</f>
        <v>-1.9045507564692449E-5</v>
      </c>
      <c r="Q63" s="34">
        <f>AVERAGE(Q61:Q62)*'Fixed data'!$C$3</f>
        <v>-1.8493463867165135E-5</v>
      </c>
      <c r="R63" s="34">
        <f>AVERAGE(R61:R62)*'Fixed data'!$C$3</f>
        <v>-1.7941420169637818E-5</v>
      </c>
      <c r="S63" s="34">
        <f>AVERAGE(S61:S62)*'Fixed data'!$C$3</f>
        <v>-1.7389376472110504E-5</v>
      </c>
      <c r="T63" s="34">
        <f>AVERAGE(T61:T62)*'Fixed data'!$C$3</f>
        <v>-1.6837332774583187E-5</v>
      </c>
      <c r="U63" s="34">
        <f>AVERAGE(U61:U62)*'Fixed data'!$C$3</f>
        <v>-1.6285289077055873E-5</v>
      </c>
      <c r="V63" s="34">
        <f>AVERAGE(V61:V62)*'Fixed data'!$C$3</f>
        <v>-1.5733245379528555E-5</v>
      </c>
      <c r="W63" s="34">
        <f>AVERAGE(W61:W62)*'Fixed data'!$C$3</f>
        <v>-1.518120168200124E-5</v>
      </c>
      <c r="X63" s="34">
        <f>AVERAGE(X61:X62)*'Fixed data'!$C$3</f>
        <v>-1.4629157984473924E-5</v>
      </c>
      <c r="Y63" s="34">
        <f>AVERAGE(Y61:Y62)*'Fixed data'!$C$3</f>
        <v>-1.4077114286946607E-5</v>
      </c>
      <c r="Z63" s="34">
        <f>AVERAGE(Z61:Z62)*'Fixed data'!$C$3</f>
        <v>-1.3525070589419291E-5</v>
      </c>
      <c r="AA63" s="34">
        <f>AVERAGE(AA61:AA62)*'Fixed data'!$C$3</f>
        <v>-1.2973026891891975E-5</v>
      </c>
      <c r="AB63" s="34">
        <f>AVERAGE(AB61:AB62)*'Fixed data'!$C$3</f>
        <v>-1.242098319436466E-5</v>
      </c>
      <c r="AC63" s="34">
        <f>AVERAGE(AC61:AC62)*'Fixed data'!$C$3</f>
        <v>-1.1868939496837344E-5</v>
      </c>
      <c r="AD63" s="34">
        <f>AVERAGE(AD61:AD62)*'Fixed data'!$C$3</f>
        <v>-1.1316895799310028E-5</v>
      </c>
      <c r="AE63" s="34">
        <f>AVERAGE(AE61:AE62)*'Fixed data'!$C$3</f>
        <v>-1.0764852101782712E-5</v>
      </c>
      <c r="AF63" s="34">
        <f>AVERAGE(AF61:AF62)*'Fixed data'!$C$3</f>
        <v>-1.0212808404255395E-5</v>
      </c>
      <c r="AG63" s="34">
        <f>AVERAGE(AG61:AG62)*'Fixed data'!$C$3</f>
        <v>-9.6607647067280777E-6</v>
      </c>
      <c r="AH63" s="34">
        <f>AVERAGE(AH61:AH62)*'Fixed data'!$C$3</f>
        <v>-9.1087210092007621E-6</v>
      </c>
      <c r="AI63" s="34">
        <f>AVERAGE(AI61:AI62)*'Fixed data'!$C$3</f>
        <v>-8.556677311673443E-6</v>
      </c>
      <c r="AJ63" s="34">
        <f>AVERAGE(AJ61:AJ62)*'Fixed data'!$C$3</f>
        <v>-8.0046336141461273E-6</v>
      </c>
      <c r="AK63" s="34">
        <f>AVERAGE(AK61:AK62)*'Fixed data'!$C$3</f>
        <v>-7.4525899166188091E-6</v>
      </c>
      <c r="AL63" s="34">
        <f>AVERAGE(AL61:AL62)*'Fixed data'!$C$3</f>
        <v>-6.9005462190914934E-6</v>
      </c>
      <c r="AM63" s="34">
        <f>AVERAGE(AM61:AM62)*'Fixed data'!$C$3</f>
        <v>-6.3485025215641752E-6</v>
      </c>
      <c r="AN63" s="34">
        <f>AVERAGE(AN61:AN62)*'Fixed data'!$C$3</f>
        <v>-5.7964588240368587E-6</v>
      </c>
      <c r="AO63" s="34">
        <f>AVERAGE(AO61:AO62)*'Fixed data'!$C$3</f>
        <v>-5.2444151265095405E-6</v>
      </c>
      <c r="AP63" s="34">
        <f>AVERAGE(AP61:AP62)*'Fixed data'!$C$3</f>
        <v>-4.6923714289822239E-6</v>
      </c>
      <c r="AQ63" s="34">
        <f>AVERAGE(AQ61:AQ62)*'Fixed data'!$C$3</f>
        <v>-4.1403277314549074E-6</v>
      </c>
      <c r="AR63" s="34">
        <f>AVERAGE(AR61:AR62)*'Fixed data'!$C$3</f>
        <v>-3.58828403392759E-6</v>
      </c>
      <c r="AS63" s="34">
        <f>AVERAGE(AS61:AS62)*'Fixed data'!$C$3</f>
        <v>-3.0362403364002731E-6</v>
      </c>
      <c r="AT63" s="34">
        <f>AVERAGE(AT61:AT62)*'Fixed data'!$C$3</f>
        <v>-2.4841966388729561E-6</v>
      </c>
      <c r="AU63" s="34">
        <f>AVERAGE(AU61:AU62)*'Fixed data'!$C$3</f>
        <v>-1.9321529413456388E-6</v>
      </c>
      <c r="AV63" s="34">
        <f>AVERAGE(AV61:AV62)*'Fixed data'!$C$3</f>
        <v>-1.3801092438183218E-6</v>
      </c>
      <c r="AW63" s="34">
        <f>AVERAGE(AW61:AW62)*'Fixed data'!$C$3</f>
        <v>-8.2806554629100465E-7</v>
      </c>
      <c r="AX63" s="34">
        <f>AVERAGE(AX61:AX62)*'Fixed data'!$C$3</f>
        <v>-2.7602184876368754E-7</v>
      </c>
      <c r="AY63" s="34">
        <f>AVERAGE(AY61:AY62)*'Fixed data'!$C$3</f>
        <v>-2.9002408113987239E-20</v>
      </c>
      <c r="AZ63" s="34">
        <f>AVERAGE(AZ61:AZ62)*'Fixed data'!$C$3</f>
        <v>-2.9002408113987239E-20</v>
      </c>
      <c r="BA63" s="34">
        <f>AVERAGE(BA61:BA62)*'Fixed data'!$C$3</f>
        <v>-2.9002408113987239E-20</v>
      </c>
      <c r="BB63" s="34">
        <f>AVERAGE(BB61:BB62)*'Fixed data'!$C$3</f>
        <v>-2.9002408113987239E-20</v>
      </c>
      <c r="BC63" s="34">
        <f>AVERAGE(BC61:BC62)*'Fixed data'!$C$3</f>
        <v>-2.9002408113987239E-20</v>
      </c>
      <c r="BD63" s="34">
        <f>AVERAGE(BD61:BD62)*'Fixed data'!$C$3</f>
        <v>-2.9002408113987239E-20</v>
      </c>
    </row>
    <row r="64" spans="1:56" ht="15.75" thickBot="1" x14ac:dyDescent="0.35">
      <c r="A64" s="109"/>
      <c r="B64" s="12" t="s">
        <v>91</v>
      </c>
      <c r="C64" s="12" t="s">
        <v>44</v>
      </c>
      <c r="D64" s="12" t="s">
        <v>39</v>
      </c>
      <c r="E64" s="52">
        <f>E29+E60+E63</f>
        <v>-2.8555970104735277E-4</v>
      </c>
      <c r="F64" s="52">
        <f t="shared" ref="F64:BD64" si="8">F29+F60+F63</f>
        <v>-3.7464161771912265E-5</v>
      </c>
      <c r="G64" s="52">
        <f t="shared" si="8"/>
        <v>-3.6912118074384961E-5</v>
      </c>
      <c r="H64" s="52">
        <f t="shared" si="8"/>
        <v>-3.6360074376857637E-5</v>
      </c>
      <c r="I64" s="52">
        <f t="shared" si="8"/>
        <v>-3.5808030679330326E-5</v>
      </c>
      <c r="J64" s="52">
        <f t="shared" si="8"/>
        <v>-3.5255986981803009E-5</v>
      </c>
      <c r="K64" s="52">
        <f t="shared" si="8"/>
        <v>-3.4703943284275691E-5</v>
      </c>
      <c r="L64" s="52">
        <f t="shared" si="8"/>
        <v>-3.4151899586748374E-5</v>
      </c>
      <c r="M64" s="52">
        <f t="shared" si="8"/>
        <v>-3.3599855889221056E-5</v>
      </c>
      <c r="N64" s="52">
        <f t="shared" si="8"/>
        <v>-3.3047812191693746E-5</v>
      </c>
      <c r="O64" s="52">
        <f t="shared" si="8"/>
        <v>-3.2495768494166428E-5</v>
      </c>
      <c r="P64" s="52">
        <f t="shared" si="8"/>
        <v>-3.1943724796639111E-5</v>
      </c>
      <c r="Q64" s="52">
        <f t="shared" si="8"/>
        <v>-3.1391681099111801E-5</v>
      </c>
      <c r="R64" s="52">
        <f t="shared" si="8"/>
        <v>-3.0839637401584483E-5</v>
      </c>
      <c r="S64" s="52">
        <f t="shared" si="8"/>
        <v>-3.0287593704057166E-5</v>
      </c>
      <c r="T64" s="52">
        <f t="shared" si="8"/>
        <v>-2.9735550006529848E-5</v>
      </c>
      <c r="U64" s="52">
        <f t="shared" si="8"/>
        <v>-2.9183506309002534E-5</v>
      </c>
      <c r="V64" s="52">
        <f t="shared" si="8"/>
        <v>-2.8631462611475217E-5</v>
      </c>
      <c r="W64" s="52">
        <f t="shared" si="8"/>
        <v>-2.8079418913947903E-5</v>
      </c>
      <c r="X64" s="52">
        <f t="shared" si="8"/>
        <v>-2.7527375216420586E-5</v>
      </c>
      <c r="Y64" s="52">
        <f t="shared" si="8"/>
        <v>-2.6975331518893268E-5</v>
      </c>
      <c r="Z64" s="52">
        <f t="shared" si="8"/>
        <v>-2.6423287821365951E-5</v>
      </c>
      <c r="AA64" s="52">
        <f t="shared" si="8"/>
        <v>-2.5871244123838637E-5</v>
      </c>
      <c r="AB64" s="52">
        <f t="shared" si="8"/>
        <v>-2.5319200426311323E-5</v>
      </c>
      <c r="AC64" s="52">
        <f t="shared" si="8"/>
        <v>-2.4767156728784006E-5</v>
      </c>
      <c r="AD64" s="52">
        <f t="shared" si="8"/>
        <v>-2.4215113031256688E-5</v>
      </c>
      <c r="AE64" s="52">
        <f t="shared" si="8"/>
        <v>-2.3663069333729374E-5</v>
      </c>
      <c r="AF64" s="52">
        <f t="shared" si="8"/>
        <v>-2.3111025636202057E-5</v>
      </c>
      <c r="AG64" s="52">
        <f t="shared" si="8"/>
        <v>-2.255898193867474E-5</v>
      </c>
      <c r="AH64" s="52">
        <f t="shared" si="8"/>
        <v>-2.2006938241147426E-5</v>
      </c>
      <c r="AI64" s="52">
        <f t="shared" si="8"/>
        <v>-2.1454894543620105E-5</v>
      </c>
      <c r="AJ64" s="52">
        <f t="shared" si="8"/>
        <v>-2.0902850846092791E-5</v>
      </c>
      <c r="AK64" s="52">
        <f t="shared" si="8"/>
        <v>-2.035080714856547E-5</v>
      </c>
      <c r="AL64" s="52">
        <f t="shared" si="8"/>
        <v>-1.9798763451038156E-5</v>
      </c>
      <c r="AM64" s="52">
        <f t="shared" si="8"/>
        <v>-1.9246719753510839E-5</v>
      </c>
      <c r="AN64" s="52">
        <f t="shared" si="8"/>
        <v>-1.8694676055983521E-5</v>
      </c>
      <c r="AO64" s="52">
        <f t="shared" si="8"/>
        <v>-1.8142632358456204E-5</v>
      </c>
      <c r="AP64" s="52">
        <f t="shared" si="8"/>
        <v>-1.7590588660928887E-5</v>
      </c>
      <c r="AQ64" s="52">
        <f t="shared" si="8"/>
        <v>-1.7038544963401569E-5</v>
      </c>
      <c r="AR64" s="52">
        <f t="shared" si="8"/>
        <v>-1.6486501265874252E-5</v>
      </c>
      <c r="AS64" s="52">
        <f t="shared" si="8"/>
        <v>-1.5934457568346934E-5</v>
      </c>
      <c r="AT64" s="52">
        <f t="shared" si="8"/>
        <v>-1.5382413870819617E-5</v>
      </c>
      <c r="AU64" s="52">
        <f t="shared" si="8"/>
        <v>-1.48303701732923E-5</v>
      </c>
      <c r="AV64" s="52">
        <f t="shared" si="8"/>
        <v>-1.4278326475764984E-5</v>
      </c>
      <c r="AW64" s="52">
        <f t="shared" si="8"/>
        <v>-1.3726282778237667E-5</v>
      </c>
      <c r="AX64" s="52">
        <f t="shared" si="8"/>
        <v>-1.3174239080710349E-5</v>
      </c>
      <c r="AY64" s="52">
        <f t="shared" si="8"/>
        <v>-2.9002408113987239E-20</v>
      </c>
      <c r="AZ64" s="52">
        <f t="shared" si="8"/>
        <v>-2.9002408113987239E-20</v>
      </c>
      <c r="BA64" s="52">
        <f t="shared" si="8"/>
        <v>-2.9002408113987239E-20</v>
      </c>
      <c r="BB64" s="52">
        <f t="shared" si="8"/>
        <v>-2.9002408113987239E-20</v>
      </c>
      <c r="BC64" s="52">
        <f t="shared" si="8"/>
        <v>-2.9002408113987239E-20</v>
      </c>
      <c r="BD64" s="52">
        <f t="shared" si="8"/>
        <v>-2.9002408113987239E-20</v>
      </c>
    </row>
    <row r="65" spans="1:56" ht="12.75" customHeight="1" x14ac:dyDescent="0.3">
      <c r="A65" s="210" t="s">
        <v>223</v>
      </c>
      <c r="B65" s="9" t="s">
        <v>35</v>
      </c>
      <c r="D65" s="4" t="s">
        <v>39</v>
      </c>
      <c r="E65" s="34">
        <f>'Fixed data'!$G$6*E86/1000000</f>
        <v>0</v>
      </c>
      <c r="F65" s="34">
        <f>'Fixed data'!$G$6*F86/1000000</f>
        <v>1.5832913458210086E-4</v>
      </c>
      <c r="G65" s="34">
        <f>'Fixed data'!$G$6*G86/1000000</f>
        <v>1.5832913458210086E-4</v>
      </c>
      <c r="H65" s="34">
        <f>'Fixed data'!$G$6*H86/1000000</f>
        <v>1.5832913458210086E-4</v>
      </c>
      <c r="I65" s="34">
        <f>'Fixed data'!$G$6*I86/1000000</f>
        <v>1.5832913458210086E-4</v>
      </c>
      <c r="J65" s="34">
        <f>'Fixed data'!$G$6*J86/1000000</f>
        <v>1.5832913458210086E-4</v>
      </c>
      <c r="K65" s="34">
        <f>'Fixed data'!$G$6*K86/1000000</f>
        <v>1.5832913458210086E-4</v>
      </c>
      <c r="L65" s="34">
        <f>'Fixed data'!$G$6*L86/1000000</f>
        <v>1.5832913458210086E-4</v>
      </c>
      <c r="M65" s="34">
        <f>'Fixed data'!$G$6*M86/1000000</f>
        <v>1.5832913458210086E-4</v>
      </c>
      <c r="N65" s="34">
        <f>'Fixed data'!$G$6*N86/1000000</f>
        <v>1.5832913458210086E-4</v>
      </c>
      <c r="O65" s="34">
        <f>'Fixed data'!$G$6*O86/1000000</f>
        <v>1.5832913458210086E-4</v>
      </c>
      <c r="P65" s="34">
        <f>'Fixed data'!$G$6*P86/1000000</f>
        <v>1.5832913458210086E-4</v>
      </c>
      <c r="Q65" s="34">
        <f>'Fixed data'!$G$6*Q86/1000000</f>
        <v>1.5832913458210086E-4</v>
      </c>
      <c r="R65" s="34">
        <f>'Fixed data'!$G$6*R86/1000000</f>
        <v>1.5832913458210086E-4</v>
      </c>
      <c r="S65" s="34">
        <f>'Fixed data'!$G$6*S86/1000000</f>
        <v>1.5832913458210086E-4</v>
      </c>
      <c r="T65" s="34">
        <f>'Fixed data'!$G$6*T86/1000000</f>
        <v>1.5832913458210086E-4</v>
      </c>
      <c r="U65" s="34">
        <f>'Fixed data'!$G$6*U86/1000000</f>
        <v>1.5832913458210086E-4</v>
      </c>
      <c r="V65" s="34">
        <f>'Fixed data'!$G$6*V86/1000000</f>
        <v>1.5832913458210086E-4</v>
      </c>
      <c r="W65" s="34">
        <f>'Fixed data'!$G$6*W86/1000000</f>
        <v>1.5832913458210086E-4</v>
      </c>
      <c r="X65" s="34">
        <f>'Fixed data'!$G$6*X86/1000000</f>
        <v>1.5832913458210086E-4</v>
      </c>
      <c r="Y65" s="34">
        <f>'Fixed data'!$G$6*Y86/1000000</f>
        <v>1.5832913458210086E-4</v>
      </c>
      <c r="Z65" s="34">
        <f>'Fixed data'!$G$6*Z86/1000000</f>
        <v>1.5832913458210086E-4</v>
      </c>
      <c r="AA65" s="34">
        <f>'Fixed data'!$G$6*AA86/1000000</f>
        <v>1.5832913458210086E-4</v>
      </c>
      <c r="AB65" s="34">
        <f>'Fixed data'!$G$6*AB86/1000000</f>
        <v>1.5832913458210086E-4</v>
      </c>
      <c r="AC65" s="34">
        <f>'Fixed data'!$G$6*AC86/1000000</f>
        <v>1.5832913458210086E-4</v>
      </c>
      <c r="AD65" s="34">
        <f>'Fixed data'!$G$6*AD86/1000000</f>
        <v>1.5832913458210086E-4</v>
      </c>
      <c r="AE65" s="34">
        <f>'Fixed data'!$G$6*AE86/1000000</f>
        <v>1.5832913458210086E-4</v>
      </c>
      <c r="AF65" s="34">
        <f>'Fixed data'!$G$6*AF86/1000000</f>
        <v>1.5832913458210086E-4</v>
      </c>
      <c r="AG65" s="34">
        <f>'Fixed data'!$G$6*AG86/1000000</f>
        <v>1.5832913458210086E-4</v>
      </c>
      <c r="AH65" s="34">
        <f>'Fixed data'!$G$6*AH86/1000000</f>
        <v>1.5832913458210086E-4</v>
      </c>
      <c r="AI65" s="34">
        <f>'Fixed data'!$G$6*AI86/1000000</f>
        <v>1.5832913458210086E-4</v>
      </c>
      <c r="AJ65" s="34">
        <f>'Fixed data'!$G$6*AJ86/1000000</f>
        <v>1.5832913458210086E-4</v>
      </c>
      <c r="AK65" s="34">
        <f>'Fixed data'!$G$6*AK86/1000000</f>
        <v>1.5832913458210086E-4</v>
      </c>
      <c r="AL65" s="34">
        <f>'Fixed data'!$G$6*AL86/1000000</f>
        <v>1.5832913458210086E-4</v>
      </c>
      <c r="AM65" s="34">
        <f>'Fixed data'!$G$6*AM86/1000000</f>
        <v>1.5832913458210086E-4</v>
      </c>
      <c r="AN65" s="34">
        <f>'Fixed data'!$G$6*AN86/1000000</f>
        <v>1.5832913458210086E-4</v>
      </c>
      <c r="AO65" s="34">
        <f>'Fixed data'!$G$6*AO86/1000000</f>
        <v>1.5832913458210086E-4</v>
      </c>
      <c r="AP65" s="34">
        <f>'Fixed data'!$G$6*AP86/1000000</f>
        <v>1.5832913458210086E-4</v>
      </c>
      <c r="AQ65" s="34">
        <f>'Fixed data'!$G$6*AQ86/1000000</f>
        <v>1.5832913458210086E-4</v>
      </c>
      <c r="AR65" s="34">
        <f>'Fixed data'!$G$6*AR86/1000000</f>
        <v>1.5832913458210086E-4</v>
      </c>
      <c r="AS65" s="34">
        <f>'Fixed data'!$G$6*AS86/1000000</f>
        <v>1.5832913458210086E-4</v>
      </c>
      <c r="AT65" s="34">
        <f>'Fixed data'!$G$6*AT86/1000000</f>
        <v>1.5832913458210086E-4</v>
      </c>
      <c r="AU65" s="34">
        <f>'Fixed data'!$G$6*AU86/1000000</f>
        <v>1.5832913458210086E-4</v>
      </c>
      <c r="AV65" s="34">
        <f>'Fixed data'!$G$6*AV86/1000000</f>
        <v>1.5832913458210086E-4</v>
      </c>
      <c r="AW65" s="34">
        <f>'Fixed data'!$G$6*AW86/1000000</f>
        <v>1.5832913458210086E-4</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x14ac:dyDescent="0.3">
      <c r="A66" s="211"/>
      <c r="B66" s="9" t="s">
        <v>197</v>
      </c>
      <c r="D66" s="4" t="s">
        <v>39</v>
      </c>
      <c r="E66" s="34">
        <f>E87*'Fixed data'!H$5/1000000</f>
        <v>0</v>
      </c>
      <c r="F66" s="34">
        <f>F87*'Fixed data'!I$5/1000000</f>
        <v>1.0406677937777315E-5</v>
      </c>
      <c r="G66" s="34">
        <f>G87*'Fixed data'!J$5/1000000</f>
        <v>1.0064375886618939E-5</v>
      </c>
      <c r="H66" s="34">
        <f>H87*'Fixed data'!K$5/1000000</f>
        <v>1.0138305779365184E-5</v>
      </c>
      <c r="I66" s="34">
        <f>I87*'Fixed data'!L$5/1000000</f>
        <v>1.0188252813233589E-5</v>
      </c>
      <c r="J66" s="34">
        <f>J87*'Fixed data'!M$5/1000000</f>
        <v>1.0229740114346083E-5</v>
      </c>
      <c r="K66" s="34">
        <f>K87*'Fixed data'!N$5/1000000</f>
        <v>2.0672424762667017E-5</v>
      </c>
      <c r="L66" s="34">
        <f>L87*'Fixed data'!O$5/1000000</f>
        <v>3.0350903994679653E-5</v>
      </c>
      <c r="M66" s="34">
        <f>M87*'Fixed data'!P$5/1000000</f>
        <v>3.9294659963135777E-5</v>
      </c>
      <c r="N66" s="34">
        <f>N87*'Fixed data'!Q$5/1000000</f>
        <v>4.7475253248278287E-5</v>
      </c>
      <c r="O66" s="34">
        <f>O87*'Fixed data'!R$5/1000000</f>
        <v>5.4920080536869623E-5</v>
      </c>
      <c r="P66" s="34">
        <f>P87*'Fixed data'!S$5/1000000</f>
        <v>6.1615182802279877E-5</v>
      </c>
      <c r="Q66" s="34">
        <f>Q87*'Fixed data'!T$5/1000000</f>
        <v>6.7548686483868541E-5</v>
      </c>
      <c r="R66" s="34">
        <f>R87*'Fixed data'!U$5/1000000</f>
        <v>7.274486006941397E-5</v>
      </c>
      <c r="S66" s="34">
        <f>S87*'Fixed data'!V$5/1000000</f>
        <v>7.7180477804132552E-5</v>
      </c>
      <c r="T66" s="34">
        <f>T87*'Fixed data'!W$5/1000000</f>
        <v>9.5659144506122251E-5</v>
      </c>
      <c r="U66" s="34">
        <f>U87*'Fixed data'!X$5/1000000</f>
        <v>9.8670275290729315E-5</v>
      </c>
      <c r="V66" s="34">
        <f>V87*'Fixed data'!Y$5/1000000</f>
        <v>1.0084527057423432E-4</v>
      </c>
      <c r="W66" s="34">
        <f>W87*'Fixed data'!Z$5/1000000</f>
        <v>1.0218413035663724E-4</v>
      </c>
      <c r="X66" s="34">
        <f>X87*'Fixed data'!AA$5/1000000</f>
        <v>1.0268685463793811E-4</v>
      </c>
      <c r="Y66" s="34">
        <f>Y87*'Fixed data'!AB$5/1000000</f>
        <v>1.023534434181369E-4</v>
      </c>
      <c r="Z66" s="34">
        <f>Z87*'Fixed data'!AC$5/1000000</f>
        <v>1.0036126339075205E-4</v>
      </c>
      <c r="AA66" s="34">
        <f>AA87*'Fixed data'!AD$5/1000000</f>
        <v>9.8415305133111133E-5</v>
      </c>
      <c r="AB66" s="34">
        <f>AB87*'Fixed data'!AE$5/1000000</f>
        <v>9.5633211374368133E-5</v>
      </c>
      <c r="AC66" s="34">
        <f>AC87*'Fixed data'!AF$5/1000000</f>
        <v>9.2014982114523066E-5</v>
      </c>
      <c r="AD66" s="34">
        <f>AD87*'Fixed data'!AG$5/1000000</f>
        <v>8.756061735357597E-5</v>
      </c>
      <c r="AE66" s="34">
        <f>AE87*'Fixed data'!AH$5/1000000</f>
        <v>8.2270117091526765E-5</v>
      </c>
      <c r="AF66" s="34">
        <f>AF87*'Fixed data'!AI$5/1000000</f>
        <v>7.6143481328375519E-5</v>
      </c>
      <c r="AG66" s="34">
        <f>AG87*'Fixed data'!AJ$5/1000000</f>
        <v>6.9180710064122177E-5</v>
      </c>
      <c r="AH66" s="34">
        <f>AH87*'Fixed data'!AK$5/1000000</f>
        <v>6.1381803298766793E-5</v>
      </c>
      <c r="AI66" s="34">
        <f>AI87*'Fixed data'!AL$5/1000000</f>
        <v>5.2461643405107653E-5</v>
      </c>
      <c r="AJ66" s="34">
        <f>AJ87*'Fixed data'!AM$5/1000000</f>
        <v>4.3050189601912542E-5</v>
      </c>
      <c r="AK66" s="34">
        <f>AK87*'Fixed data'!AN$5/1000000</f>
        <v>3.280260029761537E-5</v>
      </c>
      <c r="AL66" s="34">
        <f>AL87*'Fixed data'!AO$5/1000000</f>
        <v>2.1718875492216136E-5</v>
      </c>
      <c r="AM66" s="34">
        <f>AM87*'Fixed data'!AP$5/1000000</f>
        <v>9.7990151857148213E-6</v>
      </c>
      <c r="AN66" s="34">
        <f>AN87*'Fixed data'!AQ$5/1000000</f>
        <v>1.0168789343666642E-5</v>
      </c>
      <c r="AO66" s="34">
        <f>AO87*'Fixed data'!AR$5/1000000</f>
        <v>1.0492341731874215E-5</v>
      </c>
      <c r="AP66" s="34">
        <f>AP87*'Fixed data'!AS$5/1000000</f>
        <v>1.0815894120081792E-5</v>
      </c>
      <c r="AQ66" s="34">
        <f>AQ87*'Fixed data'!AT$5/1000000</f>
        <v>1.1139446508289365E-5</v>
      </c>
      <c r="AR66" s="34">
        <f>AR87*'Fixed data'!AU$5/1000000</f>
        <v>1.1462998896496942E-5</v>
      </c>
      <c r="AS66" s="34">
        <f>AS87*'Fixed data'!AV$5/1000000</f>
        <v>1.1832773054448456E-5</v>
      </c>
      <c r="AT66" s="34">
        <f>AT87*'Fixed data'!AW$5/1000000</f>
        <v>1.211010367291209E-5</v>
      </c>
      <c r="AU66" s="34">
        <f>AU87*'Fixed data'!AX$5/1000000</f>
        <v>1.2433656061119669E-5</v>
      </c>
      <c r="AV66" s="34">
        <f>AV87*'Fixed data'!AY$5/1000000</f>
        <v>1.2757208449327242E-5</v>
      </c>
      <c r="AW66" s="34">
        <f>AW87*'Fixed data'!AZ$5/1000000</f>
        <v>1.3034539067790878E-5</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x14ac:dyDescent="0.3">
      <c r="A67" s="211"/>
      <c r="B67" s="9" t="s">
        <v>248</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211"/>
      <c r="B68" s="9" t="s">
        <v>249</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211"/>
      <c r="B69" s="4" t="s">
        <v>198</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x14ac:dyDescent="0.3">
      <c r="A70" s="211"/>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x14ac:dyDescent="0.3">
      <c r="A71" s="211"/>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x14ac:dyDescent="0.3">
      <c r="A72" s="211"/>
      <c r="B72" s="4" t="s">
        <v>81</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x14ac:dyDescent="0.3">
      <c r="A73" s="211"/>
      <c r="B73" s="9" t="s">
        <v>36</v>
      </c>
      <c r="C73" s="9"/>
      <c r="D73" s="9" t="s">
        <v>39</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x14ac:dyDescent="0.3">
      <c r="A74" s="211"/>
      <c r="B74" s="9" t="s">
        <v>37</v>
      </c>
      <c r="C74" s="9"/>
      <c r="D74" s="9" t="s">
        <v>39</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x14ac:dyDescent="0.3">
      <c r="A75" s="211"/>
      <c r="B75" s="9" t="s">
        <v>204</v>
      </c>
      <c r="C75" s="9"/>
      <c r="D75" s="9" t="s">
        <v>39</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x14ac:dyDescent="0.35">
      <c r="A76" s="212"/>
      <c r="B76" s="13" t="s">
        <v>97</v>
      </c>
      <c r="C76" s="13"/>
      <c r="D76" s="13" t="s">
        <v>39</v>
      </c>
      <c r="E76" s="52">
        <f>SUM(E65:E75)</f>
        <v>0</v>
      </c>
      <c r="F76" s="52">
        <f t="shared" ref="F76:BD76" si="9">SUM(F65:F75)</f>
        <v>1.6873581251987816E-4</v>
      </c>
      <c r="G76" s="52">
        <f t="shared" si="9"/>
        <v>1.6839351046871978E-4</v>
      </c>
      <c r="H76" s="52">
        <f t="shared" si="9"/>
        <v>1.6846744036146604E-4</v>
      </c>
      <c r="I76" s="52">
        <f t="shared" si="9"/>
        <v>1.6851738739533445E-4</v>
      </c>
      <c r="J76" s="52">
        <f t="shared" si="9"/>
        <v>1.6855887469644694E-4</v>
      </c>
      <c r="K76" s="52">
        <f t="shared" si="9"/>
        <v>1.7900155934476788E-4</v>
      </c>
      <c r="L76" s="52">
        <f t="shared" si="9"/>
        <v>1.8868003857678051E-4</v>
      </c>
      <c r="M76" s="52">
        <f t="shared" si="9"/>
        <v>1.9762379454523664E-4</v>
      </c>
      <c r="N76" s="52">
        <f t="shared" si="9"/>
        <v>2.0580438783037914E-4</v>
      </c>
      <c r="O76" s="52">
        <f t="shared" si="9"/>
        <v>2.1324921511897048E-4</v>
      </c>
      <c r="P76" s="52">
        <f t="shared" si="9"/>
        <v>2.1994431738438073E-4</v>
      </c>
      <c r="Q76" s="52">
        <f t="shared" si="9"/>
        <v>2.258778210659694E-4</v>
      </c>
      <c r="R76" s="52">
        <f t="shared" si="9"/>
        <v>2.3107399465151484E-4</v>
      </c>
      <c r="S76" s="52">
        <f t="shared" si="9"/>
        <v>2.3550961238623342E-4</v>
      </c>
      <c r="T76" s="52">
        <f t="shared" si="9"/>
        <v>2.5398827908822309E-4</v>
      </c>
      <c r="U76" s="52">
        <f t="shared" si="9"/>
        <v>2.5699940987283017E-4</v>
      </c>
      <c r="V76" s="52">
        <f t="shared" si="9"/>
        <v>2.5917440515633517E-4</v>
      </c>
      <c r="W76" s="52">
        <f t="shared" si="9"/>
        <v>2.6051326493873808E-4</v>
      </c>
      <c r="X76" s="52">
        <f t="shared" si="9"/>
        <v>2.6101598922003897E-4</v>
      </c>
      <c r="Y76" s="52">
        <f t="shared" si="9"/>
        <v>2.6068257800023777E-4</v>
      </c>
      <c r="Z76" s="52">
        <f t="shared" si="9"/>
        <v>2.5869039797285292E-4</v>
      </c>
      <c r="AA76" s="52">
        <f t="shared" si="9"/>
        <v>2.5674443971521199E-4</v>
      </c>
      <c r="AB76" s="52">
        <f t="shared" si="9"/>
        <v>2.5396234595646898E-4</v>
      </c>
      <c r="AC76" s="52">
        <f t="shared" si="9"/>
        <v>2.5034411669662394E-4</v>
      </c>
      <c r="AD76" s="52">
        <f t="shared" si="9"/>
        <v>2.4588975193567681E-4</v>
      </c>
      <c r="AE76" s="52">
        <f t="shared" si="9"/>
        <v>2.4059925167362761E-4</v>
      </c>
      <c r="AF76" s="52">
        <f t="shared" si="9"/>
        <v>2.3447261591047638E-4</v>
      </c>
      <c r="AG76" s="52">
        <f t="shared" si="9"/>
        <v>2.2750984464622303E-4</v>
      </c>
      <c r="AH76" s="52">
        <f t="shared" si="9"/>
        <v>2.1971093788086766E-4</v>
      </c>
      <c r="AI76" s="52">
        <f t="shared" si="9"/>
        <v>2.1079077798720852E-4</v>
      </c>
      <c r="AJ76" s="52">
        <f t="shared" si="9"/>
        <v>2.0137932418401341E-4</v>
      </c>
      <c r="AK76" s="52">
        <f t="shared" si="9"/>
        <v>1.9113173487971623E-4</v>
      </c>
      <c r="AL76" s="52">
        <f t="shared" si="9"/>
        <v>1.8004801007431699E-4</v>
      </c>
      <c r="AM76" s="52">
        <f t="shared" si="9"/>
        <v>1.6812814976781569E-4</v>
      </c>
      <c r="AN76" s="52">
        <f t="shared" si="9"/>
        <v>1.684979239257675E-4</v>
      </c>
      <c r="AO76" s="52">
        <f t="shared" si="9"/>
        <v>1.6882147631397507E-4</v>
      </c>
      <c r="AP76" s="52">
        <f t="shared" si="9"/>
        <v>1.6914502870218266E-4</v>
      </c>
      <c r="AQ76" s="52">
        <f t="shared" si="9"/>
        <v>1.6946858109039023E-4</v>
      </c>
      <c r="AR76" s="52">
        <f t="shared" si="9"/>
        <v>1.6979213347859779E-4</v>
      </c>
      <c r="AS76" s="52">
        <f t="shared" si="9"/>
        <v>1.7016190763654931E-4</v>
      </c>
      <c r="AT76" s="52">
        <f t="shared" si="9"/>
        <v>1.7043923825501295E-4</v>
      </c>
      <c r="AU76" s="52">
        <f t="shared" si="9"/>
        <v>1.7076279064322052E-4</v>
      </c>
      <c r="AV76" s="52">
        <f t="shared" si="9"/>
        <v>1.7108634303142809E-4</v>
      </c>
      <c r="AW76" s="52">
        <f t="shared" si="9"/>
        <v>1.7136367364989173E-4</v>
      </c>
      <c r="AX76" s="52">
        <f t="shared" si="9"/>
        <v>0</v>
      </c>
      <c r="AY76" s="52">
        <f t="shared" si="9"/>
        <v>0</v>
      </c>
      <c r="AZ76" s="52">
        <f t="shared" si="9"/>
        <v>0</v>
      </c>
      <c r="BA76" s="52">
        <f t="shared" si="9"/>
        <v>0</v>
      </c>
      <c r="BB76" s="52">
        <f t="shared" si="9"/>
        <v>0</v>
      </c>
      <c r="BC76" s="52">
        <f t="shared" si="9"/>
        <v>0</v>
      </c>
      <c r="BD76" s="52">
        <f t="shared" si="9"/>
        <v>0</v>
      </c>
    </row>
    <row r="77" spans="1:56" x14ac:dyDescent="0.3">
      <c r="A77" s="74"/>
      <c r="B77" s="14" t="s">
        <v>16</v>
      </c>
      <c r="C77" s="14"/>
      <c r="D77" s="14" t="s">
        <v>39</v>
      </c>
      <c r="E77" s="53">
        <f>IF('Fixed data'!$G$19=FALSE,E64+E76,E64)</f>
        <v>-2.8555970104735277E-4</v>
      </c>
      <c r="F77" s="53">
        <f>IF('Fixed data'!$G$19=FALSE,F64+F76,F64)</f>
        <v>1.312716507479659E-4</v>
      </c>
      <c r="G77" s="53">
        <f>IF('Fixed data'!$G$19=FALSE,G64+G76,G64)</f>
        <v>1.3148139239433482E-4</v>
      </c>
      <c r="H77" s="53">
        <f>IF('Fixed data'!$G$19=FALSE,H64+H76,H64)</f>
        <v>1.3210736598460841E-4</v>
      </c>
      <c r="I77" s="53">
        <f>IF('Fixed data'!$G$19=FALSE,I64+I76,I64)</f>
        <v>1.3270935671600413E-4</v>
      </c>
      <c r="J77" s="53">
        <f>IF('Fixed data'!$G$19=FALSE,J64+J76,J64)</f>
        <v>1.3330288771464395E-4</v>
      </c>
      <c r="K77" s="53">
        <f>IF('Fixed data'!$G$19=FALSE,K64+K76,K64)</f>
        <v>1.4429761606049219E-4</v>
      </c>
      <c r="L77" s="53">
        <f>IF('Fixed data'!$G$19=FALSE,L64+L76,L64)</f>
        <v>1.5452813899003213E-4</v>
      </c>
      <c r="M77" s="53">
        <f>IF('Fixed data'!$G$19=FALSE,M64+M76,M64)</f>
        <v>1.6402393865601558E-4</v>
      </c>
      <c r="N77" s="53">
        <f>IF('Fixed data'!$G$19=FALSE,N64+N76,N64)</f>
        <v>1.7275657563868538E-4</v>
      </c>
      <c r="O77" s="53">
        <f>IF('Fixed data'!$G$19=FALSE,O64+O76,O64)</f>
        <v>1.8075344662480406E-4</v>
      </c>
      <c r="P77" s="53">
        <f>IF('Fixed data'!$G$19=FALSE,P64+P76,P64)</f>
        <v>1.8800059258774162E-4</v>
      </c>
      <c r="Q77" s="53">
        <f>IF('Fixed data'!$G$19=FALSE,Q64+Q76,Q64)</f>
        <v>1.9448613996685761E-4</v>
      </c>
      <c r="R77" s="53">
        <f>IF('Fixed data'!$G$19=FALSE,R64+R76,R64)</f>
        <v>2.0023435724993036E-4</v>
      </c>
      <c r="S77" s="53">
        <f>IF('Fixed data'!$G$19=FALSE,S64+S76,S64)</f>
        <v>2.0522201868217627E-4</v>
      </c>
      <c r="T77" s="53">
        <f>IF('Fixed data'!$G$19=FALSE,T64+T76,T64)</f>
        <v>2.2425272908169325E-4</v>
      </c>
      <c r="U77" s="53">
        <f>IF('Fixed data'!$G$19=FALSE,U64+U76,U64)</f>
        <v>2.2781590356382763E-4</v>
      </c>
      <c r="V77" s="53">
        <f>IF('Fixed data'!$G$19=FALSE,V64+V76,V64)</f>
        <v>2.3054294254485995E-4</v>
      </c>
      <c r="W77" s="53">
        <f>IF('Fixed data'!$G$19=FALSE,W64+W76,W64)</f>
        <v>2.3243384602479017E-4</v>
      </c>
      <c r="X77" s="53">
        <f>IF('Fixed data'!$G$19=FALSE,X64+X76,X64)</f>
        <v>2.3348861400361839E-4</v>
      </c>
      <c r="Y77" s="53">
        <f>IF('Fixed data'!$G$19=FALSE,Y64+Y76,Y64)</f>
        <v>2.3370724648134449E-4</v>
      </c>
      <c r="Z77" s="53">
        <f>IF('Fixed data'!$G$19=FALSE,Z64+Z76,Z64)</f>
        <v>2.3226711015148698E-4</v>
      </c>
      <c r="AA77" s="53">
        <f>IF('Fixed data'!$G$19=FALSE,AA64+AA76,AA64)</f>
        <v>2.3087319559137335E-4</v>
      </c>
      <c r="AB77" s="53">
        <f>IF('Fixed data'!$G$19=FALSE,AB64+AB76,AB64)</f>
        <v>2.2864314553015764E-4</v>
      </c>
      <c r="AC77" s="53">
        <f>IF('Fixed data'!$G$19=FALSE,AC64+AC76,AC64)</f>
        <v>2.2557695996783993E-4</v>
      </c>
      <c r="AD77" s="53">
        <f>IF('Fixed data'!$G$19=FALSE,AD64+AD76,AD64)</f>
        <v>2.2167463890442014E-4</v>
      </c>
      <c r="AE77" s="53">
        <f>IF('Fixed data'!$G$19=FALSE,AE64+AE76,AE64)</f>
        <v>2.1693618233989824E-4</v>
      </c>
      <c r="AF77" s="53">
        <f>IF('Fixed data'!$G$19=FALSE,AF64+AF76,AF64)</f>
        <v>2.1136159027427431E-4</v>
      </c>
      <c r="AG77" s="53">
        <f>IF('Fixed data'!$G$19=FALSE,AG64+AG76,AG64)</f>
        <v>2.049508627075483E-4</v>
      </c>
      <c r="AH77" s="53">
        <f>IF('Fixed data'!$G$19=FALSE,AH64+AH76,AH64)</f>
        <v>1.9770399963972023E-4</v>
      </c>
      <c r="AI77" s="53">
        <f>IF('Fixed data'!$G$19=FALSE,AI64+AI76,AI64)</f>
        <v>1.8933588344358841E-4</v>
      </c>
      <c r="AJ77" s="53">
        <f>IF('Fixed data'!$G$19=FALSE,AJ64+AJ76,AJ64)</f>
        <v>1.8047647333792061E-4</v>
      </c>
      <c r="AK77" s="53">
        <f>IF('Fixed data'!$G$19=FALSE,AK64+AK76,AK64)</f>
        <v>1.7078092773115076E-4</v>
      </c>
      <c r="AL77" s="53">
        <f>IF('Fixed data'!$G$19=FALSE,AL64+AL76,AL64)</f>
        <v>1.6024924662327882E-4</v>
      </c>
      <c r="AM77" s="53">
        <f>IF('Fixed data'!$G$19=FALSE,AM64+AM76,AM64)</f>
        <v>1.4888143001430486E-4</v>
      </c>
      <c r="AN77" s="53">
        <f>IF('Fixed data'!$G$19=FALSE,AN64+AN76,AN64)</f>
        <v>1.4980324786978397E-4</v>
      </c>
      <c r="AO77" s="53">
        <f>IF('Fixed data'!$G$19=FALSE,AO64+AO76,AO64)</f>
        <v>1.5067884395551887E-4</v>
      </c>
      <c r="AP77" s="53">
        <f>IF('Fixed data'!$G$19=FALSE,AP64+AP76,AP64)</f>
        <v>1.5155444004125377E-4</v>
      </c>
      <c r="AQ77" s="53">
        <f>IF('Fixed data'!$G$19=FALSE,AQ64+AQ76,AQ64)</f>
        <v>1.5243003612698866E-4</v>
      </c>
      <c r="AR77" s="53">
        <f>IF('Fixed data'!$G$19=FALSE,AR64+AR76,AR64)</f>
        <v>1.5330563221272353E-4</v>
      </c>
      <c r="AS77" s="53">
        <f>IF('Fixed data'!$G$19=FALSE,AS64+AS76,AS64)</f>
        <v>1.5422745006820238E-4</v>
      </c>
      <c r="AT77" s="53">
        <f>IF('Fixed data'!$G$19=FALSE,AT64+AT76,AT64)</f>
        <v>1.5505682438419333E-4</v>
      </c>
      <c r="AU77" s="53">
        <f>IF('Fixed data'!$G$19=FALSE,AU64+AU76,AU64)</f>
        <v>1.5593242046992823E-4</v>
      </c>
      <c r="AV77" s="53">
        <f>IF('Fixed data'!$G$19=FALSE,AV64+AV76,AV64)</f>
        <v>1.568080165556631E-4</v>
      </c>
      <c r="AW77" s="53">
        <f>IF('Fixed data'!$G$19=FALSE,AW64+AW76,AW64)</f>
        <v>1.5763739087165408E-4</v>
      </c>
      <c r="AX77" s="53">
        <f>IF('Fixed data'!$G$19=FALSE,AX64+AX76,AX64)</f>
        <v>-1.3174239080710349E-5</v>
      </c>
      <c r="AY77" s="53">
        <f>IF('Fixed data'!$G$19=FALSE,AY64+AY76,AY64)</f>
        <v>-2.9002408113987239E-20</v>
      </c>
      <c r="AZ77" s="53">
        <f>IF('Fixed data'!$G$19=FALSE,AZ64+AZ76,AZ64)</f>
        <v>-2.9002408113987239E-20</v>
      </c>
      <c r="BA77" s="53">
        <f>IF('Fixed data'!$G$19=FALSE,BA64+BA76,BA64)</f>
        <v>-2.9002408113987239E-20</v>
      </c>
      <c r="BB77" s="53">
        <f>IF('Fixed data'!$G$19=FALSE,BB64+BB76,BB64)</f>
        <v>-2.9002408113987239E-20</v>
      </c>
      <c r="BC77" s="53">
        <f>IF('Fixed data'!$G$19=FALSE,BC64+BC76,BC64)</f>
        <v>-2.9002408113987239E-20</v>
      </c>
      <c r="BD77" s="53">
        <f>IF('Fixed data'!$G$19=FALSE,BD64+BD76,BD64)</f>
        <v>-2.9002408113987239E-20</v>
      </c>
    </row>
    <row r="78" spans="1:56" ht="15.75" outlineLevel="1" x14ac:dyDescent="0.3">
      <c r="A78" s="74"/>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ht="15.75" outlineLevel="1" x14ac:dyDescent="0.3">
      <c r="A79" s="74"/>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x14ac:dyDescent="0.3">
      <c r="A80" s="74"/>
      <c r="B80" s="11" t="s">
        <v>17</v>
      </c>
      <c r="C80" s="14"/>
      <c r="D80" s="9" t="s">
        <v>39</v>
      </c>
      <c r="E80" s="54">
        <f>IF('Fixed data'!$G$19=TRUE,(E77-SUM(E70:E71))*E78+SUM(E70:E71)*E79,E77*E78)</f>
        <v>-2.7590309279937466E-4</v>
      </c>
      <c r="F80" s="54">
        <f>F77*F78</f>
        <v>1.2254349062798751E-4</v>
      </c>
      <c r="G80" s="54">
        <f t="shared" ref="G80:BD80" si="10">G77*G78</f>
        <v>1.1858868280114529E-4</v>
      </c>
      <c r="H80" s="54">
        <f t="shared" si="10"/>
        <v>1.1512393730901776E-4</v>
      </c>
      <c r="I80" s="54">
        <f t="shared" si="10"/>
        <v>1.1173771734593155E-4</v>
      </c>
      <c r="J80" s="54">
        <f t="shared" si="10"/>
        <v>1.0844198504394688E-4</v>
      </c>
      <c r="K80" s="54">
        <f t="shared" si="10"/>
        <v>1.1341662187177115E-4</v>
      </c>
      <c r="L80" s="54">
        <f t="shared" si="10"/>
        <v>1.1735045450962137E-4</v>
      </c>
      <c r="M80" s="54">
        <f t="shared" si="10"/>
        <v>1.2034944397244794E-4</v>
      </c>
      <c r="N80" s="54">
        <f t="shared" si="10"/>
        <v>1.2247038666233937E-4</v>
      </c>
      <c r="O80" s="54">
        <f t="shared" si="10"/>
        <v>1.2380629850744805E-4</v>
      </c>
      <c r="P80" s="54">
        <f t="shared" si="10"/>
        <v>1.2441565224302641E-4</v>
      </c>
      <c r="Q80" s="54">
        <f t="shared" si="10"/>
        <v>1.243552455833703E-4</v>
      </c>
      <c r="R80" s="54">
        <f t="shared" si="10"/>
        <v>1.237011396967609E-4</v>
      </c>
      <c r="S80" s="54">
        <f t="shared" si="10"/>
        <v>1.2249509768663547E-4</v>
      </c>
      <c r="T80" s="54">
        <f t="shared" si="10"/>
        <v>1.2932787457958713E-4</v>
      </c>
      <c r="U80" s="54">
        <f t="shared" si="10"/>
        <v>1.2693988248106794E-4</v>
      </c>
      <c r="V80" s="54">
        <f t="shared" si="10"/>
        <v>1.2411536126373391E-4</v>
      </c>
      <c r="W80" s="54">
        <f t="shared" si="10"/>
        <v>1.2090178764827905E-4</v>
      </c>
      <c r="X80" s="54">
        <f t="shared" si="10"/>
        <v>1.1734341180145343E-4</v>
      </c>
      <c r="Y80" s="54">
        <f t="shared" si="10"/>
        <v>1.1348143867245156E-4</v>
      </c>
      <c r="Z80" s="54">
        <f t="shared" si="10"/>
        <v>1.0896826123145963E-4</v>
      </c>
      <c r="AA80" s="54">
        <f t="shared" si="10"/>
        <v>1.0465150274044662E-4</v>
      </c>
      <c r="AB80" s="54">
        <f t="shared" si="10"/>
        <v>1.0013589670099681E-4</v>
      </c>
      <c r="AC80" s="54">
        <f t="shared" si="10"/>
        <v>9.5452211459068267E-5</v>
      </c>
      <c r="AD80" s="54">
        <f t="shared" si="10"/>
        <v>9.0628943043398377E-5</v>
      </c>
      <c r="AE80" s="54">
        <f t="shared" si="10"/>
        <v>8.5692447824549706E-5</v>
      </c>
      <c r="AF80" s="54">
        <f t="shared" si="10"/>
        <v>8.0667068321484516E-5</v>
      </c>
      <c r="AG80" s="54">
        <f t="shared" si="10"/>
        <v>7.5575252483611554E-5</v>
      </c>
      <c r="AH80" s="54">
        <f t="shared" si="10"/>
        <v>7.0437666761357677E-5</v>
      </c>
      <c r="AI80" s="54">
        <f t="shared" si="10"/>
        <v>7.5731919495150901E-5</v>
      </c>
      <c r="AJ80" s="54">
        <f t="shared" si="10"/>
        <v>7.008569838754726E-5</v>
      </c>
      <c r="AK80" s="54">
        <f t="shared" si="10"/>
        <v>6.4388892196383065E-5</v>
      </c>
      <c r="AL80" s="54">
        <f t="shared" si="10"/>
        <v>5.8658419414051537E-5</v>
      </c>
      <c r="AM80" s="54">
        <f t="shared" si="10"/>
        <v>5.2909988469055283E-5</v>
      </c>
      <c r="AN80" s="54">
        <f t="shared" si="10"/>
        <v>5.1686977893879506E-5</v>
      </c>
      <c r="AO80" s="54">
        <f t="shared" si="10"/>
        <v>5.047484168418521E-5</v>
      </c>
      <c r="AP80" s="54">
        <f t="shared" si="10"/>
        <v>4.9289467410257358E-5</v>
      </c>
      <c r="AQ80" s="54">
        <f t="shared" si="10"/>
        <v>4.8130324423550688E-5</v>
      </c>
      <c r="AR80" s="54">
        <f t="shared" si="10"/>
        <v>4.6996890283963686E-5</v>
      </c>
      <c r="AS80" s="54">
        <f t="shared" si="10"/>
        <v>4.5902407624765202E-5</v>
      </c>
      <c r="AT80" s="54">
        <f t="shared" si="10"/>
        <v>4.4805099654667997E-5</v>
      </c>
      <c r="AU80" s="54">
        <f t="shared" si="10"/>
        <v>4.3745739048704832E-5</v>
      </c>
      <c r="AV80" s="54">
        <f t="shared" si="10"/>
        <v>4.2710078976024081E-5</v>
      </c>
      <c r="AW80" s="54">
        <f t="shared" si="10"/>
        <v>4.1685414695933576E-5</v>
      </c>
      <c r="AX80" s="54">
        <f t="shared" si="10"/>
        <v>-3.3823083996583554E-6</v>
      </c>
      <c r="AY80" s="54">
        <f t="shared" si="10"/>
        <v>-7.2291044278635188E-21</v>
      </c>
      <c r="AZ80" s="54">
        <f t="shared" si="10"/>
        <v>-7.0185479882170088E-21</v>
      </c>
      <c r="BA80" s="54">
        <f t="shared" si="10"/>
        <v>-6.8141242604048643E-21</v>
      </c>
      <c r="BB80" s="54">
        <f t="shared" si="10"/>
        <v>-6.6156546217522952E-21</v>
      </c>
      <c r="BC80" s="54">
        <f t="shared" si="10"/>
        <v>-6.4229656521866945E-21</v>
      </c>
      <c r="BD80" s="54">
        <f t="shared" si="10"/>
        <v>-6.2358889827055288E-21</v>
      </c>
    </row>
    <row r="81" spans="1:56" x14ac:dyDescent="0.3">
      <c r="A81" s="74"/>
      <c r="B81" s="15" t="s">
        <v>18</v>
      </c>
      <c r="C81" s="15"/>
      <c r="D81" s="14" t="s">
        <v>39</v>
      </c>
      <c r="E81" s="55">
        <f>+E80</f>
        <v>-2.7590309279937466E-4</v>
      </c>
      <c r="F81" s="55">
        <f>+E81+F80</f>
        <v>-1.5335960217138716E-4</v>
      </c>
      <c r="G81" s="55">
        <f t="shared" ref="G81:BD81" si="11">+F81+G80</f>
        <v>-3.4770919370241863E-5</v>
      </c>
      <c r="H81" s="55">
        <f t="shared" si="11"/>
        <v>8.0353017938775893E-5</v>
      </c>
      <c r="I81" s="55">
        <f t="shared" si="11"/>
        <v>1.9209073528470743E-4</v>
      </c>
      <c r="J81" s="55">
        <f t="shared" si="11"/>
        <v>3.0053272032865431E-4</v>
      </c>
      <c r="K81" s="55">
        <f t="shared" si="11"/>
        <v>4.1394934220042548E-4</v>
      </c>
      <c r="L81" s="55">
        <f>+K81+L80</f>
        <v>5.3129979671004684E-4</v>
      </c>
      <c r="M81" s="55">
        <f t="shared" si="11"/>
        <v>6.5164924068249479E-4</v>
      </c>
      <c r="N81" s="55">
        <f t="shared" si="11"/>
        <v>7.7411962734483415E-4</v>
      </c>
      <c r="O81" s="55">
        <f t="shared" si="11"/>
        <v>8.9792592585228215E-4</v>
      </c>
      <c r="P81" s="55">
        <f t="shared" si="11"/>
        <v>1.0223415780953086E-3</v>
      </c>
      <c r="Q81" s="55">
        <f t="shared" si="11"/>
        <v>1.1466968236786789E-3</v>
      </c>
      <c r="R81" s="55">
        <f t="shared" si="11"/>
        <v>1.2703979633754397E-3</v>
      </c>
      <c r="S81" s="55">
        <f t="shared" si="11"/>
        <v>1.3928930610620752E-3</v>
      </c>
      <c r="T81" s="55">
        <f t="shared" si="11"/>
        <v>1.5222209356416624E-3</v>
      </c>
      <c r="U81" s="55">
        <f t="shared" si="11"/>
        <v>1.6491608181227304E-3</v>
      </c>
      <c r="V81" s="55">
        <f t="shared" si="11"/>
        <v>1.7732761793864643E-3</v>
      </c>
      <c r="W81" s="55">
        <f t="shared" si="11"/>
        <v>1.8941779670347434E-3</v>
      </c>
      <c r="X81" s="55">
        <f t="shared" si="11"/>
        <v>2.0115213788361968E-3</v>
      </c>
      <c r="Y81" s="55">
        <f t="shared" si="11"/>
        <v>2.1250028175086484E-3</v>
      </c>
      <c r="Z81" s="55">
        <f t="shared" si="11"/>
        <v>2.2339710787401081E-3</v>
      </c>
      <c r="AA81" s="55">
        <f t="shared" si="11"/>
        <v>2.3386225814805549E-3</v>
      </c>
      <c r="AB81" s="55">
        <f t="shared" si="11"/>
        <v>2.4387584781815517E-3</v>
      </c>
      <c r="AC81" s="55">
        <f t="shared" si="11"/>
        <v>2.5342106896406201E-3</v>
      </c>
      <c r="AD81" s="55">
        <f t="shared" si="11"/>
        <v>2.6248396326840184E-3</v>
      </c>
      <c r="AE81" s="55">
        <f t="shared" si="11"/>
        <v>2.710532080508568E-3</v>
      </c>
      <c r="AF81" s="55">
        <f t="shared" si="11"/>
        <v>2.7911991488300527E-3</v>
      </c>
      <c r="AG81" s="55">
        <f t="shared" si="11"/>
        <v>2.8667744013136645E-3</v>
      </c>
      <c r="AH81" s="55">
        <f t="shared" si="11"/>
        <v>2.937212068075022E-3</v>
      </c>
      <c r="AI81" s="55">
        <f t="shared" si="11"/>
        <v>3.0129439875701729E-3</v>
      </c>
      <c r="AJ81" s="55">
        <f t="shared" si="11"/>
        <v>3.08302968595772E-3</v>
      </c>
      <c r="AK81" s="55">
        <f t="shared" si="11"/>
        <v>3.1474185781541031E-3</v>
      </c>
      <c r="AL81" s="55">
        <f t="shared" si="11"/>
        <v>3.2060769975681548E-3</v>
      </c>
      <c r="AM81" s="55">
        <f t="shared" si="11"/>
        <v>3.25898698603721E-3</v>
      </c>
      <c r="AN81" s="55">
        <f t="shared" si="11"/>
        <v>3.3106739639310896E-3</v>
      </c>
      <c r="AO81" s="55">
        <f t="shared" si="11"/>
        <v>3.3611488056152746E-3</v>
      </c>
      <c r="AP81" s="55">
        <f t="shared" si="11"/>
        <v>3.4104382730255319E-3</v>
      </c>
      <c r="AQ81" s="55">
        <f t="shared" si="11"/>
        <v>3.4585685974490824E-3</v>
      </c>
      <c r="AR81" s="55">
        <f t="shared" si="11"/>
        <v>3.5055654877330462E-3</v>
      </c>
      <c r="AS81" s="55">
        <f t="shared" si="11"/>
        <v>3.5514678953578113E-3</v>
      </c>
      <c r="AT81" s="55">
        <f t="shared" si="11"/>
        <v>3.5962729950124793E-3</v>
      </c>
      <c r="AU81" s="55">
        <f t="shared" si="11"/>
        <v>3.6400187340611843E-3</v>
      </c>
      <c r="AV81" s="55">
        <f t="shared" si="11"/>
        <v>3.6827288130372084E-3</v>
      </c>
      <c r="AW81" s="55">
        <f t="shared" si="11"/>
        <v>3.7244142277331419E-3</v>
      </c>
      <c r="AX81" s="55">
        <f t="shared" si="11"/>
        <v>3.7210319193334836E-3</v>
      </c>
      <c r="AY81" s="55">
        <f t="shared" si="11"/>
        <v>3.7210319193334836E-3</v>
      </c>
      <c r="AZ81" s="55">
        <f t="shared" si="11"/>
        <v>3.7210319193334836E-3</v>
      </c>
      <c r="BA81" s="55">
        <f t="shared" si="11"/>
        <v>3.7210319193334836E-3</v>
      </c>
      <c r="BB81" s="55">
        <f t="shared" si="11"/>
        <v>3.7210319193334836E-3</v>
      </c>
      <c r="BC81" s="55">
        <f t="shared" si="11"/>
        <v>3.7210319193334836E-3</v>
      </c>
      <c r="BD81" s="55">
        <f t="shared" si="11"/>
        <v>3.7210319193334836E-3</v>
      </c>
    </row>
    <row r="82" spans="1:56" x14ac:dyDescent="0.3">
      <c r="A82" s="74"/>
      <c r="B82" s="14"/>
    </row>
    <row r="83" spans="1:56" x14ac:dyDescent="0.3">
      <c r="A83" s="74"/>
    </row>
    <row r="84" spans="1:56" x14ac:dyDescent="0.3">
      <c r="A84" s="111"/>
      <c r="B84" s="118" t="s">
        <v>210</v>
      </c>
      <c r="C84" s="112"/>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row>
    <row r="85" spans="1:56" x14ac:dyDescent="0.3">
      <c r="A85" s="114"/>
      <c r="B85" s="115" t="s">
        <v>268</v>
      </c>
      <c r="C85" s="116"/>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row>
    <row r="86" spans="1:56" ht="12.75" customHeight="1" x14ac:dyDescent="0.3">
      <c r="A86" s="213" t="s">
        <v>250</v>
      </c>
      <c r="B86" s="4" t="s">
        <v>205</v>
      </c>
      <c r="D86" s="4" t="s">
        <v>85</v>
      </c>
      <c r="E86" s="43">
        <f>'Workings 1'!E11</f>
        <v>0</v>
      </c>
      <c r="F86" s="140">
        <f>'Workings 1'!F11</f>
        <v>4.2783591714554605</v>
      </c>
      <c r="G86" s="140">
        <f>'Workings 1'!G11</f>
        <v>4.2783591714554605</v>
      </c>
      <c r="H86" s="140">
        <f>'Workings 1'!H11</f>
        <v>4.2783591714554605</v>
      </c>
      <c r="I86" s="140">
        <f>'Workings 1'!I11</f>
        <v>4.2783591714554605</v>
      </c>
      <c r="J86" s="140">
        <f>'Workings 1'!J11</f>
        <v>4.2783591714554605</v>
      </c>
      <c r="K86" s="140">
        <f>'Workings 1'!K11</f>
        <v>4.2783591714554605</v>
      </c>
      <c r="L86" s="140">
        <f>'Workings 1'!L11</f>
        <v>4.2783591714554605</v>
      </c>
      <c r="M86" s="140">
        <f>'Workings 1'!M11</f>
        <v>4.2783591714554605</v>
      </c>
      <c r="N86" s="140">
        <f>'Workings 1'!N11</f>
        <v>4.2783591714554605</v>
      </c>
      <c r="O86" s="140">
        <f>'Workings 1'!O11</f>
        <v>4.2783591714554605</v>
      </c>
      <c r="P86" s="140">
        <f>'Workings 1'!P11</f>
        <v>4.2783591714554605</v>
      </c>
      <c r="Q86" s="140">
        <f>'Workings 1'!Q11</f>
        <v>4.2783591714554605</v>
      </c>
      <c r="R86" s="140">
        <f>'Workings 1'!R11</f>
        <v>4.2783591714554605</v>
      </c>
      <c r="S86" s="140">
        <f>'Workings 1'!S11</f>
        <v>4.2783591714554605</v>
      </c>
      <c r="T86" s="140">
        <f>'Workings 1'!T11</f>
        <v>4.2783591714554605</v>
      </c>
      <c r="U86" s="140">
        <f>'Workings 1'!U11</f>
        <v>4.2783591714554605</v>
      </c>
      <c r="V86" s="140">
        <f>'Workings 1'!V11</f>
        <v>4.2783591714554605</v>
      </c>
      <c r="W86" s="140">
        <f>'Workings 1'!W11</f>
        <v>4.2783591714554605</v>
      </c>
      <c r="X86" s="140">
        <f>'Workings 1'!X11</f>
        <v>4.2783591714554605</v>
      </c>
      <c r="Y86" s="140">
        <f>'Workings 1'!Y11</f>
        <v>4.2783591714554605</v>
      </c>
      <c r="Z86" s="140">
        <f>'Workings 1'!Z11</f>
        <v>4.2783591714554605</v>
      </c>
      <c r="AA86" s="140">
        <f>'Workings 1'!AA11</f>
        <v>4.2783591714554605</v>
      </c>
      <c r="AB86" s="140">
        <f>'Workings 1'!AB11</f>
        <v>4.2783591714554605</v>
      </c>
      <c r="AC86" s="140">
        <f>'Workings 1'!AC11</f>
        <v>4.2783591714554605</v>
      </c>
      <c r="AD86" s="140">
        <f>'Workings 1'!AD11</f>
        <v>4.2783591714554605</v>
      </c>
      <c r="AE86" s="140">
        <f>'Workings 1'!AE11</f>
        <v>4.2783591714554605</v>
      </c>
      <c r="AF86" s="140">
        <f>'Workings 1'!AF11</f>
        <v>4.2783591714554605</v>
      </c>
      <c r="AG86" s="140">
        <f>'Workings 1'!AG11</f>
        <v>4.2783591714554605</v>
      </c>
      <c r="AH86" s="140">
        <f>'Workings 1'!AH11</f>
        <v>4.2783591714554605</v>
      </c>
      <c r="AI86" s="140">
        <f>'Workings 1'!AI11</f>
        <v>4.2783591714554605</v>
      </c>
      <c r="AJ86" s="140">
        <f>'Workings 1'!AJ11</f>
        <v>4.2783591714554605</v>
      </c>
      <c r="AK86" s="140">
        <f>'Workings 1'!AK11</f>
        <v>4.2783591714554605</v>
      </c>
      <c r="AL86" s="140">
        <f>'Workings 1'!AL11</f>
        <v>4.2783591714554605</v>
      </c>
      <c r="AM86" s="140">
        <f>'Workings 1'!AM11</f>
        <v>4.2783591714554605</v>
      </c>
      <c r="AN86" s="140">
        <f>'Workings 1'!AN11</f>
        <v>4.2783591714554605</v>
      </c>
      <c r="AO86" s="140">
        <f>'Workings 1'!AO11</f>
        <v>4.2783591714554605</v>
      </c>
      <c r="AP86" s="140">
        <f>'Workings 1'!AP11</f>
        <v>4.2783591714554605</v>
      </c>
      <c r="AQ86" s="140">
        <f>'Workings 1'!AQ11</f>
        <v>4.2783591714554605</v>
      </c>
      <c r="AR86" s="140">
        <f>'Workings 1'!AR11</f>
        <v>4.2783591714554605</v>
      </c>
      <c r="AS86" s="140">
        <f>'Workings 1'!AS11</f>
        <v>4.2783591714554605</v>
      </c>
      <c r="AT86" s="140">
        <f>'Workings 1'!AT11</f>
        <v>4.2783591714554605</v>
      </c>
      <c r="AU86" s="140">
        <f>'Workings 1'!AU11</f>
        <v>4.2783591714554605</v>
      </c>
      <c r="AV86" s="140">
        <f>'Workings 1'!AV11</f>
        <v>4.2783591714554605</v>
      </c>
      <c r="AW86" s="140">
        <f>'Workings 1'!AW11</f>
        <v>4.2783591714554605</v>
      </c>
      <c r="AX86" s="140">
        <f>'Workings 1'!AX11</f>
        <v>0</v>
      </c>
      <c r="AY86" s="140">
        <f>'Workings 1'!AY11</f>
        <v>0</v>
      </c>
      <c r="AZ86" s="140">
        <f>'Workings 1'!AZ11</f>
        <v>0</v>
      </c>
      <c r="BA86" s="140">
        <f>'Workings 1'!BA11</f>
        <v>0</v>
      </c>
      <c r="BB86" s="140">
        <f>'Workings 1'!BB11</f>
        <v>0</v>
      </c>
      <c r="BC86" s="140">
        <f>'Workings 1'!BC11</f>
        <v>0</v>
      </c>
      <c r="BD86" s="140">
        <f>'Workings 1'!BD11</f>
        <v>0</v>
      </c>
    </row>
    <row r="87" spans="1:56" x14ac:dyDescent="0.3">
      <c r="A87" s="213"/>
      <c r="B87" s="4" t="s">
        <v>206</v>
      </c>
      <c r="D87" s="4" t="s">
        <v>87</v>
      </c>
      <c r="E87" s="34">
        <f>E86*'Fixed data'!H$12</f>
        <v>0</v>
      </c>
      <c r="F87" s="34">
        <f>F86*'Fixed data'!I$12</f>
        <v>1.867070909059432</v>
      </c>
      <c r="G87" s="34">
        <f>G86*'Fixed data'!J$12</f>
        <v>1.8117894752004964</v>
      </c>
      <c r="H87" s="34">
        <f>H86*'Fixed data'!K$12</f>
        <v>1.7565080413415606</v>
      </c>
      <c r="I87" s="34">
        <f>I86*'Fixed data'!L$12</f>
        <v>1.7012266074826248</v>
      </c>
      <c r="J87" s="34">
        <f>J86*'Fixed data'!M$12</f>
        <v>1.6459451736236892</v>
      </c>
      <c r="K87" s="34">
        <f>K86*'Fixed data'!N$12</f>
        <v>1.5906637397647534</v>
      </c>
      <c r="L87" s="34">
        <f>L86*'Fixed data'!O$12</f>
        <v>1.5353823059058176</v>
      </c>
      <c r="M87" s="34">
        <f>M86*'Fixed data'!P$12</f>
        <v>1.480100872046882</v>
      </c>
      <c r="N87" s="34">
        <f>N86*'Fixed data'!Q$12</f>
        <v>1.424819438187946</v>
      </c>
      <c r="O87" s="34">
        <f>O86*'Fixed data'!R$12</f>
        <v>1.3695380043290102</v>
      </c>
      <c r="P87" s="34">
        <f>P86*'Fixed data'!S$12</f>
        <v>1.3142565704700746</v>
      </c>
      <c r="Q87" s="34">
        <f>Q86*'Fixed data'!T$12</f>
        <v>1.2589751366111388</v>
      </c>
      <c r="R87" s="34">
        <f>R86*'Fixed data'!U$12</f>
        <v>1.203693702752203</v>
      </c>
      <c r="S87" s="34">
        <f>S86*'Fixed data'!V$12</f>
        <v>1.1484122688932674</v>
      </c>
      <c r="T87" s="34">
        <f>T86*'Fixed data'!W$12</f>
        <v>1.0931308350343316</v>
      </c>
      <c r="U87" s="34">
        <f>U86*'Fixed data'!X$12</f>
        <v>1.037849401175396</v>
      </c>
      <c r="V87" s="34">
        <f>V86*'Fixed data'!Y$12</f>
        <v>0.98256796731646023</v>
      </c>
      <c r="W87" s="34">
        <f>W86*'Fixed data'!Z$12</f>
        <v>0.92728653345752443</v>
      </c>
      <c r="X87" s="34">
        <f>X86*'Fixed data'!AA$12</f>
        <v>0.87200509959858874</v>
      </c>
      <c r="Y87" s="34">
        <f>Y86*'Fixed data'!AB$12</f>
        <v>0.81672366573965305</v>
      </c>
      <c r="Z87" s="34">
        <f>Z86*'Fixed data'!AC$12</f>
        <v>0.76144223188071725</v>
      </c>
      <c r="AA87" s="34">
        <f>AA86*'Fixed data'!AD$12</f>
        <v>0.70616079802178156</v>
      </c>
      <c r="AB87" s="34">
        <f>AB86*'Fixed data'!AE$12</f>
        <v>0.65087936416284575</v>
      </c>
      <c r="AC87" s="34">
        <f>AC86*'Fixed data'!AF$12</f>
        <v>0.59559793030390995</v>
      </c>
      <c r="AD87" s="34">
        <f>AD86*'Fixed data'!AG$12</f>
        <v>0.54031649644497437</v>
      </c>
      <c r="AE87" s="34">
        <f>AE86*'Fixed data'!AH$12</f>
        <v>0.48503506258603868</v>
      </c>
      <c r="AF87" s="34">
        <f>AF86*'Fixed data'!AI$12</f>
        <v>0.42975362872710299</v>
      </c>
      <c r="AG87" s="34">
        <f>AG86*'Fixed data'!AJ$12</f>
        <v>0.3744721948681673</v>
      </c>
      <c r="AH87" s="34">
        <f>AH86*'Fixed data'!AK$12</f>
        <v>0.31919076100923166</v>
      </c>
      <c r="AI87" s="34">
        <f>AI86*'Fixed data'!AL$12</f>
        <v>0.26390932715029597</v>
      </c>
      <c r="AJ87" s="34">
        <f>AJ86*'Fixed data'!AM$12</f>
        <v>0.20862789329136028</v>
      </c>
      <c r="AK87" s="34">
        <f>AK86*'Fixed data'!AN$12</f>
        <v>0.15334645943242461</v>
      </c>
      <c r="AL87" s="34">
        <f>AL86*'Fixed data'!AO$12</f>
        <v>9.8065025573488951E-2</v>
      </c>
      <c r="AM87" s="34">
        <f>AM86*'Fixed data'!AP$12</f>
        <v>4.2783591714553273E-2</v>
      </c>
      <c r="AN87" s="34">
        <f>AN86*'Fixed data'!AQ$12</f>
        <v>4.2783591714554606E-2</v>
      </c>
      <c r="AO87" s="34">
        <f>AO86*'Fixed data'!AR$12</f>
        <v>4.2783591714554606E-2</v>
      </c>
      <c r="AP87" s="34">
        <f>AP86*'Fixed data'!AS$12</f>
        <v>4.2783591714554606E-2</v>
      </c>
      <c r="AQ87" s="34">
        <f>AQ86*'Fixed data'!AT$12</f>
        <v>4.2783591714554606E-2</v>
      </c>
      <c r="AR87" s="34">
        <f>AR86*'Fixed data'!AU$12</f>
        <v>4.2783591714554606E-2</v>
      </c>
      <c r="AS87" s="34">
        <f>AS86*'Fixed data'!AV$12</f>
        <v>4.2783591714554606E-2</v>
      </c>
      <c r="AT87" s="34">
        <f>AT86*'Fixed data'!AW$12</f>
        <v>4.2783591714554606E-2</v>
      </c>
      <c r="AU87" s="34">
        <f>AU86*'Fixed data'!AX$12</f>
        <v>4.2783591714554606E-2</v>
      </c>
      <c r="AV87" s="34">
        <f>AV86*'Fixed data'!AY$12</f>
        <v>4.2783591714554606E-2</v>
      </c>
      <c r="AW87" s="34">
        <f>AW86*'Fixed data'!AZ$12</f>
        <v>4.2783591714554606E-2</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x14ac:dyDescent="0.3">
      <c r="A88" s="213"/>
      <c r="B88" s="4" t="s">
        <v>207</v>
      </c>
      <c r="D88" s="4" t="s">
        <v>203</v>
      </c>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x14ac:dyDescent="0.3">
      <c r="A89" s="213"/>
      <c r="B89" s="4" t="s">
        <v>208</v>
      </c>
      <c r="D89" s="4" t="s">
        <v>86</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6.5" x14ac:dyDescent="0.3">
      <c r="A90" s="213"/>
      <c r="B90" s="4" t="s">
        <v>278</v>
      </c>
      <c r="D90" s="4" t="s">
        <v>87</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x14ac:dyDescent="0.3">
      <c r="A91" s="213"/>
      <c r="B91" s="4" t="s">
        <v>279</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x14ac:dyDescent="0.3">
      <c r="A92" s="213"/>
      <c r="B92" s="4" t="s">
        <v>280</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x14ac:dyDescent="0.3">
      <c r="A93" s="213"/>
      <c r="B93" s="4" t="s">
        <v>209</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6"/>
    </row>
    <row r="95" spans="1:56" ht="16.5" x14ac:dyDescent="0.3">
      <c r="A95" s="85"/>
      <c r="C95" s="36"/>
    </row>
    <row r="96" spans="1:56" ht="16.5" x14ac:dyDescent="0.3">
      <c r="A96" s="85">
        <v>1</v>
      </c>
      <c r="B96" s="4" t="s">
        <v>281</v>
      </c>
    </row>
    <row r="97" spans="1:3" x14ac:dyDescent="0.3">
      <c r="B97" s="69" t="s">
        <v>151</v>
      </c>
    </row>
    <row r="98" spans="1:3" x14ac:dyDescent="0.3">
      <c r="B98" s="4" t="s">
        <v>265</v>
      </c>
    </row>
    <row r="99" spans="1:3" x14ac:dyDescent="0.3">
      <c r="B99" s="4" t="s">
        <v>283</v>
      </c>
    </row>
    <row r="100" spans="1:3" ht="16.5" x14ac:dyDescent="0.3">
      <c r="A100" s="85">
        <v>2</v>
      </c>
      <c r="B100" s="69" t="s">
        <v>150</v>
      </c>
    </row>
    <row r="105" spans="1:3" x14ac:dyDescent="0.3">
      <c r="C105" s="36"/>
    </row>
    <row r="170" spans="2:2" x14ac:dyDescent="0.3">
      <c r="B170" s="4" t="s">
        <v>193</v>
      </c>
    </row>
    <row r="171" spans="2:2" x14ac:dyDescent="0.3">
      <c r="B171" s="4" t="s">
        <v>192</v>
      </c>
    </row>
    <row r="172" spans="2:2" x14ac:dyDescent="0.3">
      <c r="B172" s="4" t="s">
        <v>266</v>
      </c>
    </row>
    <row r="173" spans="2:2" x14ac:dyDescent="0.3">
      <c r="B173" s="4" t="s">
        <v>153</v>
      </c>
    </row>
    <row r="174" spans="2:2" x14ac:dyDescent="0.3">
      <c r="B174" s="4" t="s">
        <v>154</v>
      </c>
    </row>
    <row r="175" spans="2:2" x14ac:dyDescent="0.3">
      <c r="B175" s="4" t="s">
        <v>155</v>
      </c>
    </row>
    <row r="176" spans="2:2" x14ac:dyDescent="0.3">
      <c r="B176" s="4" t="s">
        <v>156</v>
      </c>
    </row>
    <row r="177" spans="2:2" x14ac:dyDescent="0.3">
      <c r="B177" s="4" t="s">
        <v>157</v>
      </c>
    </row>
    <row r="178" spans="2:2" x14ac:dyDescent="0.3">
      <c r="B178" s="4" t="s">
        <v>158</v>
      </c>
    </row>
    <row r="179" spans="2:2" x14ac:dyDescent="0.3">
      <c r="B179" s="4" t="s">
        <v>159</v>
      </c>
    </row>
    <row r="180" spans="2:2" x14ac:dyDescent="0.3">
      <c r="B180" s="4" t="s">
        <v>160</v>
      </c>
    </row>
    <row r="181" spans="2:2" x14ac:dyDescent="0.3">
      <c r="B181" s="4" t="s">
        <v>161</v>
      </c>
    </row>
    <row r="182" spans="2:2" x14ac:dyDescent="0.3">
      <c r="B182" s="4" t="s">
        <v>194</v>
      </c>
    </row>
    <row r="183" spans="2:2" x14ac:dyDescent="0.3">
      <c r="B183" s="4" t="s">
        <v>162</v>
      </c>
    </row>
    <row r="184" spans="2:2" x14ac:dyDescent="0.3">
      <c r="B184" s="4" t="s">
        <v>163</v>
      </c>
    </row>
    <row r="185" spans="2:2" x14ac:dyDescent="0.3">
      <c r="B185" s="4" t="s">
        <v>164</v>
      </c>
    </row>
    <row r="186" spans="2:2" x14ac:dyDescent="0.3">
      <c r="B186" s="4" t="s">
        <v>165</v>
      </c>
    </row>
    <row r="187" spans="2:2" x14ac:dyDescent="0.3">
      <c r="B187" s="4" t="s">
        <v>166</v>
      </c>
    </row>
    <row r="188" spans="2:2" x14ac:dyDescent="0.3">
      <c r="B188" s="4" t="s">
        <v>167</v>
      </c>
    </row>
    <row r="189" spans="2:2" x14ac:dyDescent="0.3">
      <c r="B189" s="4" t="s">
        <v>168</v>
      </c>
    </row>
    <row r="190" spans="2:2" x14ac:dyDescent="0.3">
      <c r="B190" s="4" t="s">
        <v>169</v>
      </c>
    </row>
    <row r="191" spans="2:2" x14ac:dyDescent="0.3">
      <c r="B191" s="4" t="s">
        <v>170</v>
      </c>
    </row>
    <row r="192" spans="2:2" x14ac:dyDescent="0.3">
      <c r="B192" s="4" t="s">
        <v>195</v>
      </c>
    </row>
    <row r="193" spans="2:2" x14ac:dyDescent="0.3">
      <c r="B193" s="4" t="s">
        <v>196</v>
      </c>
    </row>
    <row r="194" spans="2:2" x14ac:dyDescent="0.3">
      <c r="B194" s="4" t="s">
        <v>171</v>
      </c>
    </row>
    <row r="195" spans="2:2" x14ac:dyDescent="0.3">
      <c r="B195" s="4" t="s">
        <v>172</v>
      </c>
    </row>
    <row r="196" spans="2:2" x14ac:dyDescent="0.3">
      <c r="B196" s="4" t="s">
        <v>173</v>
      </c>
    </row>
    <row r="197" spans="2:2" x14ac:dyDescent="0.3">
      <c r="B197" s="4" t="s">
        <v>174</v>
      </c>
    </row>
    <row r="198" spans="2:2" x14ac:dyDescent="0.3">
      <c r="B198" s="4" t="s">
        <v>175</v>
      </c>
    </row>
    <row r="199" spans="2:2" x14ac:dyDescent="0.3">
      <c r="B199" s="4" t="s">
        <v>176</v>
      </c>
    </row>
    <row r="200" spans="2:2" x14ac:dyDescent="0.3">
      <c r="B200" s="4" t="s">
        <v>177</v>
      </c>
    </row>
    <row r="201" spans="2:2" x14ac:dyDescent="0.3">
      <c r="B201" s="4" t="s">
        <v>178</v>
      </c>
    </row>
    <row r="202" spans="2:2" x14ac:dyDescent="0.3">
      <c r="B202" s="4" t="s">
        <v>179</v>
      </c>
    </row>
    <row r="203" spans="2:2" x14ac:dyDescent="0.3">
      <c r="B203" s="4" t="s">
        <v>180</v>
      </c>
    </row>
    <row r="204" spans="2:2" x14ac:dyDescent="0.3">
      <c r="B204" s="4" t="s">
        <v>181</v>
      </c>
    </row>
    <row r="205" spans="2:2" x14ac:dyDescent="0.3">
      <c r="B205" s="4" t="s">
        <v>182</v>
      </c>
    </row>
    <row r="206" spans="2:2" x14ac:dyDescent="0.3">
      <c r="B206" s="4" t="s">
        <v>183</v>
      </c>
    </row>
    <row r="207" spans="2:2" x14ac:dyDescent="0.3">
      <c r="B207" s="4" t="s">
        <v>184</v>
      </c>
    </row>
    <row r="208" spans="2:2" x14ac:dyDescent="0.3">
      <c r="B208" s="4" t="s">
        <v>185</v>
      </c>
    </row>
    <row r="209" spans="2:2" x14ac:dyDescent="0.3">
      <c r="B209" s="4" t="s">
        <v>186</v>
      </c>
    </row>
    <row r="210" spans="2:2" x14ac:dyDescent="0.3">
      <c r="B210" s="4" t="s">
        <v>187</v>
      </c>
    </row>
    <row r="211" spans="2:2" x14ac:dyDescent="0.3">
      <c r="B211" s="4" t="s">
        <v>188</v>
      </c>
    </row>
    <row r="212" spans="2:2" x14ac:dyDescent="0.3">
      <c r="B212" s="4" t="s">
        <v>189</v>
      </c>
    </row>
    <row r="213" spans="2:2" x14ac:dyDescent="0.3">
      <c r="B213" s="4" t="s">
        <v>190</v>
      </c>
    </row>
    <row r="214" spans="2:2" x14ac:dyDescent="0.3">
      <c r="B214" s="4" t="s">
        <v>191</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ignoredErrors>
    <ignoredError sqref="AY87:BD87 E87:AX8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7"/>
  <sheetViews>
    <sheetView workbookViewId="0">
      <selection activeCell="A25" sqref="A25"/>
    </sheetView>
  </sheetViews>
  <sheetFormatPr defaultRowHeight="15" x14ac:dyDescent="0.25"/>
  <cols>
    <col min="1" max="1" width="27.28515625" customWidth="1"/>
    <col min="2" max="2" width="11.28515625" customWidth="1"/>
    <col min="4" max="4" width="26.42578125" bestFit="1" customWidth="1"/>
    <col min="7" max="7" width="9.7109375" customWidth="1"/>
  </cols>
  <sheetData>
    <row r="1" spans="1:49" ht="18.75" x14ac:dyDescent="0.3">
      <c r="A1" s="1" t="s">
        <v>312</v>
      </c>
    </row>
    <row r="2" spans="1:49" ht="21" x14ac:dyDescent="0.35">
      <c r="A2" t="s">
        <v>288</v>
      </c>
    </row>
    <row r="3" spans="1:49" s="141" customFormat="1" ht="15.75" thickBot="1" x14ac:dyDescent="0.3"/>
    <row r="4" spans="1:49" s="141" customFormat="1" ht="17.25" x14ac:dyDescent="0.25">
      <c r="A4" s="217" t="s">
        <v>316</v>
      </c>
      <c r="B4" s="218"/>
      <c r="F4" s="147" t="s">
        <v>297</v>
      </c>
      <c r="G4" s="148">
        <v>0.53</v>
      </c>
      <c r="K4" s="143"/>
      <c r="L4" s="144" t="s">
        <v>299</v>
      </c>
    </row>
    <row r="5" spans="1:49" s="141" customFormat="1" ht="15.75" thickBot="1" x14ac:dyDescent="0.3">
      <c r="A5" s="223"/>
      <c r="B5" s="224"/>
      <c r="F5" s="149" t="s">
        <v>296</v>
      </c>
      <c r="G5" s="150">
        <f>(L5*G4)+((1-L5)*G4^2)</f>
        <v>0.30581000000000003</v>
      </c>
      <c r="K5" s="145" t="s">
        <v>298</v>
      </c>
      <c r="L5" s="146">
        <v>0.1</v>
      </c>
    </row>
    <row r="6" spans="1:49" s="141" customFormat="1" x14ac:dyDescent="0.25">
      <c r="A6" s="162" t="s">
        <v>308</v>
      </c>
      <c r="B6" s="163">
        <v>1000</v>
      </c>
    </row>
    <row r="7" spans="1:49" s="141" customFormat="1" x14ac:dyDescent="0.25">
      <c r="A7" s="151" t="s">
        <v>311</v>
      </c>
      <c r="B7" s="167">
        <v>106.61997337145188</v>
      </c>
    </row>
    <row r="8" spans="1:49" s="141" customFormat="1" x14ac:dyDescent="0.25">
      <c r="A8" s="151" t="s">
        <v>309</v>
      </c>
      <c r="B8" s="152">
        <v>0.128</v>
      </c>
      <c r="E8" s="157" t="s">
        <v>300</v>
      </c>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9"/>
    </row>
    <row r="9" spans="1:49" s="141" customFormat="1" ht="15.75" x14ac:dyDescent="0.3">
      <c r="A9" s="151" t="s">
        <v>317</v>
      </c>
      <c r="B9" s="152">
        <f>(300^2*B8)*G5*8760/1000000</f>
        <v>30.860877312000003</v>
      </c>
      <c r="D9" s="154" t="s">
        <v>301</v>
      </c>
      <c r="E9" s="155">
        <v>2016</v>
      </c>
      <c r="F9" s="155">
        <v>2017</v>
      </c>
      <c r="G9" s="155">
        <v>2018</v>
      </c>
      <c r="H9" s="155">
        <v>2019</v>
      </c>
      <c r="I9" s="155">
        <v>2020</v>
      </c>
      <c r="J9" s="155">
        <v>2021</v>
      </c>
      <c r="K9" s="155">
        <v>2022</v>
      </c>
      <c r="L9" s="155">
        <v>2023</v>
      </c>
      <c r="M9" s="155">
        <v>2024</v>
      </c>
      <c r="N9" s="155">
        <v>2025</v>
      </c>
      <c r="O9" s="155">
        <v>2026</v>
      </c>
      <c r="P9" s="155">
        <v>2027</v>
      </c>
      <c r="Q9" s="155">
        <v>2028</v>
      </c>
      <c r="R9" s="155">
        <v>2029</v>
      </c>
      <c r="S9" s="155">
        <v>2030</v>
      </c>
      <c r="T9" s="155">
        <v>2031</v>
      </c>
      <c r="U9" s="155">
        <v>2032</v>
      </c>
      <c r="V9" s="155">
        <v>2033</v>
      </c>
      <c r="W9" s="155">
        <v>2034</v>
      </c>
      <c r="X9" s="155">
        <v>2035</v>
      </c>
      <c r="Y9" s="155">
        <v>2036</v>
      </c>
      <c r="Z9" s="155">
        <v>2037</v>
      </c>
      <c r="AA9" s="155">
        <v>2038</v>
      </c>
      <c r="AB9" s="155">
        <v>2039</v>
      </c>
      <c r="AC9" s="155">
        <v>2040</v>
      </c>
      <c r="AD9" s="155">
        <v>2041</v>
      </c>
      <c r="AE9" s="155">
        <v>2042</v>
      </c>
      <c r="AF9" s="155">
        <v>2043</v>
      </c>
      <c r="AG9" s="155">
        <v>2044</v>
      </c>
      <c r="AH9" s="155">
        <v>2045</v>
      </c>
      <c r="AI9" s="155">
        <v>2046</v>
      </c>
      <c r="AJ9" s="155">
        <v>2047</v>
      </c>
      <c r="AK9" s="155">
        <v>2048</v>
      </c>
      <c r="AL9" s="155">
        <v>2049</v>
      </c>
      <c r="AM9" s="155">
        <v>2050</v>
      </c>
      <c r="AN9" s="155">
        <v>2051</v>
      </c>
      <c r="AO9" s="155">
        <v>2052</v>
      </c>
      <c r="AP9" s="155">
        <v>2053</v>
      </c>
      <c r="AQ9" s="155">
        <v>2054</v>
      </c>
      <c r="AR9" s="155">
        <v>2055</v>
      </c>
      <c r="AS9" s="155">
        <v>2056</v>
      </c>
      <c r="AT9" s="155">
        <v>2057</v>
      </c>
      <c r="AU9" s="155">
        <v>2058</v>
      </c>
      <c r="AV9" s="155">
        <v>2059</v>
      </c>
      <c r="AW9" s="155">
        <v>2060</v>
      </c>
    </row>
    <row r="10" spans="1:49" s="141" customFormat="1" ht="15.75" thickBot="1" x14ac:dyDescent="0.3">
      <c r="A10" s="161" t="s">
        <v>319</v>
      </c>
      <c r="B10" s="150">
        <f>'Workings baseline'!B9-'Workings 1'!B9</f>
        <v>15.241911378150004</v>
      </c>
      <c r="D10" s="154" t="s">
        <v>304</v>
      </c>
      <c r="E10" s="166">
        <v>0.28069702449449285</v>
      </c>
      <c r="F10" s="142">
        <v>0</v>
      </c>
      <c r="G10" s="142">
        <v>0</v>
      </c>
      <c r="H10" s="142">
        <v>0</v>
      </c>
      <c r="I10" s="142">
        <v>0</v>
      </c>
      <c r="J10" s="142">
        <v>0</v>
      </c>
      <c r="K10" s="142">
        <v>0</v>
      </c>
      <c r="L10" s="142">
        <v>0</v>
      </c>
      <c r="M10" s="156">
        <v>0</v>
      </c>
      <c r="N10" s="156">
        <v>0</v>
      </c>
      <c r="O10" s="156">
        <v>0</v>
      </c>
      <c r="P10" s="156">
        <v>0</v>
      </c>
      <c r="Q10" s="156">
        <v>0</v>
      </c>
      <c r="R10" s="156">
        <v>0</v>
      </c>
      <c r="S10" s="156">
        <v>0</v>
      </c>
      <c r="T10" s="156">
        <v>0</v>
      </c>
      <c r="U10" s="156">
        <v>0</v>
      </c>
      <c r="V10" s="156">
        <v>0</v>
      </c>
      <c r="W10" s="156">
        <v>0</v>
      </c>
      <c r="X10" s="156">
        <v>0</v>
      </c>
      <c r="Y10" s="156">
        <v>0</v>
      </c>
      <c r="Z10" s="156">
        <v>0</v>
      </c>
      <c r="AA10" s="156">
        <v>0</v>
      </c>
      <c r="AB10" s="156">
        <v>0</v>
      </c>
      <c r="AC10" s="156">
        <v>0</v>
      </c>
      <c r="AD10" s="156">
        <v>0</v>
      </c>
      <c r="AE10" s="156">
        <v>0</v>
      </c>
      <c r="AF10" s="156">
        <v>0</v>
      </c>
      <c r="AG10" s="156">
        <v>0</v>
      </c>
      <c r="AH10" s="156">
        <v>0</v>
      </c>
      <c r="AI10" s="156">
        <v>0</v>
      </c>
      <c r="AJ10" s="156">
        <v>0</v>
      </c>
      <c r="AK10" s="156">
        <v>0</v>
      </c>
      <c r="AL10" s="156">
        <v>0</v>
      </c>
      <c r="AM10" s="156">
        <v>0</v>
      </c>
      <c r="AN10" s="156">
        <v>0</v>
      </c>
      <c r="AO10" s="156">
        <v>0</v>
      </c>
      <c r="AP10" s="156">
        <v>0</v>
      </c>
      <c r="AQ10" s="156">
        <v>0</v>
      </c>
      <c r="AR10" s="156">
        <v>0</v>
      </c>
      <c r="AS10" s="156">
        <v>0</v>
      </c>
      <c r="AT10" s="156">
        <v>0</v>
      </c>
      <c r="AU10" s="156">
        <v>0</v>
      </c>
      <c r="AV10" s="156">
        <v>0</v>
      </c>
      <c r="AW10" s="156">
        <v>0</v>
      </c>
    </row>
    <row r="11" spans="1:49" s="141" customFormat="1" x14ac:dyDescent="0.25">
      <c r="D11" s="154" t="s">
        <v>302</v>
      </c>
      <c r="E11" s="164">
        <v>0</v>
      </c>
      <c r="F11" s="164">
        <f>E10*B10</f>
        <v>4.2783591714554605</v>
      </c>
      <c r="G11" s="164">
        <f>F11</f>
        <v>4.2783591714554605</v>
      </c>
      <c r="H11" s="164">
        <f t="shared" ref="H11:AW11" si="0">G11</f>
        <v>4.2783591714554605</v>
      </c>
      <c r="I11" s="164">
        <f t="shared" si="0"/>
        <v>4.2783591714554605</v>
      </c>
      <c r="J11" s="164">
        <f t="shared" si="0"/>
        <v>4.2783591714554605</v>
      </c>
      <c r="K11" s="164">
        <f t="shared" si="0"/>
        <v>4.2783591714554605</v>
      </c>
      <c r="L11" s="164">
        <f t="shared" si="0"/>
        <v>4.2783591714554605</v>
      </c>
      <c r="M11" s="164">
        <f t="shared" si="0"/>
        <v>4.2783591714554605</v>
      </c>
      <c r="N11" s="164">
        <f t="shared" si="0"/>
        <v>4.2783591714554605</v>
      </c>
      <c r="O11" s="164">
        <f t="shared" si="0"/>
        <v>4.2783591714554605</v>
      </c>
      <c r="P11" s="164">
        <f t="shared" si="0"/>
        <v>4.2783591714554605</v>
      </c>
      <c r="Q11" s="164">
        <f t="shared" si="0"/>
        <v>4.2783591714554605</v>
      </c>
      <c r="R11" s="164">
        <f t="shared" si="0"/>
        <v>4.2783591714554605</v>
      </c>
      <c r="S11" s="164">
        <f t="shared" si="0"/>
        <v>4.2783591714554605</v>
      </c>
      <c r="T11" s="164">
        <f t="shared" si="0"/>
        <v>4.2783591714554605</v>
      </c>
      <c r="U11" s="164">
        <f t="shared" si="0"/>
        <v>4.2783591714554605</v>
      </c>
      <c r="V11" s="164">
        <f t="shared" si="0"/>
        <v>4.2783591714554605</v>
      </c>
      <c r="W11" s="164">
        <f t="shared" si="0"/>
        <v>4.2783591714554605</v>
      </c>
      <c r="X11" s="164">
        <f t="shared" si="0"/>
        <v>4.2783591714554605</v>
      </c>
      <c r="Y11" s="164">
        <f t="shared" si="0"/>
        <v>4.2783591714554605</v>
      </c>
      <c r="Z11" s="164">
        <f t="shared" si="0"/>
        <v>4.2783591714554605</v>
      </c>
      <c r="AA11" s="164">
        <f t="shared" si="0"/>
        <v>4.2783591714554605</v>
      </c>
      <c r="AB11" s="164">
        <f t="shared" si="0"/>
        <v>4.2783591714554605</v>
      </c>
      <c r="AC11" s="164">
        <f t="shared" si="0"/>
        <v>4.2783591714554605</v>
      </c>
      <c r="AD11" s="164">
        <f t="shared" si="0"/>
        <v>4.2783591714554605</v>
      </c>
      <c r="AE11" s="164">
        <f t="shared" si="0"/>
        <v>4.2783591714554605</v>
      </c>
      <c r="AF11" s="164">
        <f t="shared" si="0"/>
        <v>4.2783591714554605</v>
      </c>
      <c r="AG11" s="164">
        <f t="shared" si="0"/>
        <v>4.2783591714554605</v>
      </c>
      <c r="AH11" s="164">
        <f t="shared" si="0"/>
        <v>4.2783591714554605</v>
      </c>
      <c r="AI11" s="164">
        <f t="shared" si="0"/>
        <v>4.2783591714554605</v>
      </c>
      <c r="AJ11" s="164">
        <f t="shared" si="0"/>
        <v>4.2783591714554605</v>
      </c>
      <c r="AK11" s="164">
        <f t="shared" si="0"/>
        <v>4.2783591714554605</v>
      </c>
      <c r="AL11" s="164">
        <f t="shared" si="0"/>
        <v>4.2783591714554605</v>
      </c>
      <c r="AM11" s="164">
        <f t="shared" si="0"/>
        <v>4.2783591714554605</v>
      </c>
      <c r="AN11" s="164">
        <f t="shared" si="0"/>
        <v>4.2783591714554605</v>
      </c>
      <c r="AO11" s="164">
        <f t="shared" si="0"/>
        <v>4.2783591714554605</v>
      </c>
      <c r="AP11" s="164">
        <f t="shared" si="0"/>
        <v>4.2783591714554605</v>
      </c>
      <c r="AQ11" s="164">
        <f t="shared" si="0"/>
        <v>4.2783591714554605</v>
      </c>
      <c r="AR11" s="164">
        <f t="shared" si="0"/>
        <v>4.2783591714554605</v>
      </c>
      <c r="AS11" s="164">
        <f t="shared" si="0"/>
        <v>4.2783591714554605</v>
      </c>
      <c r="AT11" s="164">
        <f t="shared" si="0"/>
        <v>4.2783591714554605</v>
      </c>
      <c r="AU11" s="164">
        <f t="shared" si="0"/>
        <v>4.2783591714554605</v>
      </c>
      <c r="AV11" s="164">
        <f t="shared" si="0"/>
        <v>4.2783591714554605</v>
      </c>
      <c r="AW11" s="164">
        <f t="shared" si="0"/>
        <v>4.2783591714554605</v>
      </c>
    </row>
    <row r="12" spans="1:49" s="141" customFormat="1" x14ac:dyDescent="0.25">
      <c r="D12" s="154" t="s">
        <v>320</v>
      </c>
      <c r="E12" s="142">
        <f>(B7-'Workings baseline'!B7)*E10/1000</f>
        <v>8.5355849329058788E-4</v>
      </c>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row>
    <row r="13" spans="1:49" s="141" customFormat="1" x14ac:dyDescent="0.25"/>
    <row r="14" spans="1:49" s="141" customFormat="1" x14ac:dyDescent="0.25">
      <c r="A14" s="141" t="s">
        <v>318</v>
      </c>
      <c r="B14"/>
      <c r="I14" s="165"/>
    </row>
    <row r="15" spans="1:49" ht="17.25" x14ac:dyDescent="0.25">
      <c r="A15" s="141" t="s">
        <v>334</v>
      </c>
    </row>
    <row r="16" spans="1:49" x14ac:dyDescent="0.25">
      <c r="A16" s="160" t="s">
        <v>339</v>
      </c>
    </row>
    <row r="17" spans="1:1" x14ac:dyDescent="0.25">
      <c r="A17" s="160" t="s">
        <v>340</v>
      </c>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workbookViewId="0">
      <selection activeCell="B12" sqref="B12"/>
    </sheetView>
  </sheetViews>
  <sheetFormatPr defaultRowHeight="15" x14ac:dyDescent="0.25"/>
  <sheetData>
    <row r="1" spans="1:16" x14ac:dyDescent="0.25">
      <c r="A1" s="169"/>
      <c r="B1" s="169"/>
      <c r="C1" s="169"/>
      <c r="D1" s="169"/>
      <c r="E1" s="169"/>
      <c r="F1" s="169"/>
      <c r="G1" s="169"/>
      <c r="H1" s="169"/>
      <c r="I1" s="169"/>
      <c r="J1" s="169"/>
      <c r="K1" s="169"/>
      <c r="L1" s="169"/>
      <c r="M1" s="169"/>
      <c r="N1" s="169"/>
      <c r="O1" s="169"/>
      <c r="P1" s="169"/>
    </row>
    <row r="2" spans="1:16" ht="15.75" thickBot="1" x14ac:dyDescent="0.3">
      <c r="A2" s="169"/>
      <c r="B2" s="169"/>
      <c r="C2" s="169"/>
      <c r="D2" s="169"/>
      <c r="E2" s="169"/>
      <c r="F2" s="169"/>
      <c r="G2" s="169"/>
      <c r="H2" s="169"/>
      <c r="I2" s="169"/>
      <c r="J2" s="169"/>
      <c r="K2" s="169"/>
      <c r="L2" s="169"/>
      <c r="M2" s="169"/>
      <c r="N2" s="169"/>
      <c r="O2" s="169"/>
      <c r="P2" s="169"/>
    </row>
    <row r="3" spans="1:16" ht="15.75" thickBot="1" x14ac:dyDescent="0.3">
      <c r="A3" s="170"/>
      <c r="B3" s="171"/>
      <c r="C3" s="171"/>
      <c r="D3" s="171"/>
      <c r="E3" s="171"/>
      <c r="F3" s="171"/>
      <c r="G3" s="171"/>
      <c r="H3" s="171"/>
      <c r="I3" s="225" t="s">
        <v>321</v>
      </c>
      <c r="J3" s="226"/>
      <c r="K3" s="226"/>
      <c r="L3" s="226"/>
      <c r="M3" s="226"/>
      <c r="N3" s="226"/>
      <c r="O3" s="226"/>
      <c r="P3" s="227"/>
    </row>
    <row r="4" spans="1:16" x14ac:dyDescent="0.25">
      <c r="A4" s="225" t="s">
        <v>322</v>
      </c>
      <c r="B4" s="226"/>
      <c r="C4" s="226"/>
      <c r="D4" s="226"/>
      <c r="E4" s="226"/>
      <c r="F4" s="226"/>
      <c r="G4" s="226"/>
      <c r="H4" s="226"/>
      <c r="I4" s="228" t="s">
        <v>323</v>
      </c>
      <c r="J4" s="229"/>
      <c r="K4" s="229" t="s">
        <v>324</v>
      </c>
      <c r="L4" s="229"/>
      <c r="M4" s="229" t="s">
        <v>325</v>
      </c>
      <c r="N4" s="229"/>
      <c r="O4" s="229" t="s">
        <v>18</v>
      </c>
      <c r="P4" s="230"/>
    </row>
    <row r="5" spans="1:16" ht="89.25" x14ac:dyDescent="0.25">
      <c r="A5" s="172" t="s">
        <v>326</v>
      </c>
      <c r="B5" s="173" t="s">
        <v>242</v>
      </c>
      <c r="C5" s="173" t="s">
        <v>327</v>
      </c>
      <c r="D5" s="173" t="s">
        <v>243</v>
      </c>
      <c r="E5" s="173" t="s">
        <v>244</v>
      </c>
      <c r="F5" s="173" t="s">
        <v>328</v>
      </c>
      <c r="G5" s="173" t="s">
        <v>245</v>
      </c>
      <c r="H5" s="173" t="s">
        <v>246</v>
      </c>
      <c r="I5" s="172" t="s">
        <v>15</v>
      </c>
      <c r="J5" s="173" t="s">
        <v>329</v>
      </c>
      <c r="K5" s="173" t="s">
        <v>15</v>
      </c>
      <c r="L5" s="173" t="s">
        <v>329</v>
      </c>
      <c r="M5" s="173" t="s">
        <v>330</v>
      </c>
      <c r="N5" s="173" t="s">
        <v>329</v>
      </c>
      <c r="O5" s="173" t="s">
        <v>331</v>
      </c>
      <c r="P5" s="174" t="s">
        <v>332</v>
      </c>
    </row>
    <row r="6" spans="1:16" x14ac:dyDescent="0.25">
      <c r="A6" s="172" t="s">
        <v>85</v>
      </c>
      <c r="B6" s="173" t="s">
        <v>85</v>
      </c>
      <c r="C6" s="173" t="s">
        <v>85</v>
      </c>
      <c r="D6" s="173" t="s">
        <v>85</v>
      </c>
      <c r="E6" s="173" t="s">
        <v>85</v>
      </c>
      <c r="F6" s="173" t="s">
        <v>85</v>
      </c>
      <c r="G6" s="173" t="s">
        <v>85</v>
      </c>
      <c r="H6" s="173" t="s">
        <v>85</v>
      </c>
      <c r="I6" s="172" t="s">
        <v>39</v>
      </c>
      <c r="J6" s="173" t="s">
        <v>39</v>
      </c>
      <c r="K6" s="173" t="s">
        <v>39</v>
      </c>
      <c r="L6" s="173" t="s">
        <v>39</v>
      </c>
      <c r="M6" s="173" t="s">
        <v>39</v>
      </c>
      <c r="N6" s="173" t="s">
        <v>39</v>
      </c>
      <c r="O6" s="173" t="s">
        <v>333</v>
      </c>
      <c r="P6" s="174" t="s">
        <v>333</v>
      </c>
    </row>
    <row r="7" spans="1:16" x14ac:dyDescent="0.25">
      <c r="A7" s="175">
        <f>'Option 1'!E86*-1</f>
        <v>0</v>
      </c>
      <c r="B7" s="175">
        <f>'Option 1'!F86*-1</f>
        <v>-4.2783591714554605</v>
      </c>
      <c r="C7" s="175">
        <f>'Option 1'!G86*-1</f>
        <v>-4.2783591714554605</v>
      </c>
      <c r="D7" s="175">
        <f>'Option 1'!H86*-1</f>
        <v>-4.2783591714554605</v>
      </c>
      <c r="E7" s="175">
        <f>'Option 1'!I86*-1</f>
        <v>-4.2783591714554605</v>
      </c>
      <c r="F7" s="175">
        <f>'Option 1'!J86*-1</f>
        <v>-4.2783591714554605</v>
      </c>
      <c r="G7" s="175">
        <f>'Option 1'!K86*-1</f>
        <v>-4.2783591714554605</v>
      </c>
      <c r="H7" s="175">
        <f>'Option 1'!L86*-1</f>
        <v>-4.2783591714554605</v>
      </c>
      <c r="I7" s="175">
        <f>-1*SUM('Option 1'!E18:L18)</f>
        <v>8.5355849329058788E-4</v>
      </c>
      <c r="J7" s="175">
        <f>-1*SUM('Option 1'!E18:AW18)</f>
        <v>8.5355849329058788E-4</v>
      </c>
      <c r="K7" s="175">
        <f>SUM('Option 1'!E25:L25)</f>
        <v>0</v>
      </c>
      <c r="L7" s="175">
        <f>SUM('Option 1'!E25:AW25)</f>
        <v>0</v>
      </c>
      <c r="M7" s="175">
        <f>SUM('Option 1'!E76:L76)</f>
        <v>1.2103546233633937E-3</v>
      </c>
      <c r="N7" s="175">
        <f>SUM('Option 1'!E76:AW76)</f>
        <v>9.1307524886305967E-3</v>
      </c>
      <c r="O7" s="175">
        <f>'Option 1'!L81</f>
        <v>5.3129979671004684E-4</v>
      </c>
      <c r="P7" s="175">
        <f>'Option 1'!AW81</f>
        <v>3.7244142277331419E-3</v>
      </c>
    </row>
    <row r="11" spans="1:16" x14ac:dyDescent="0.25">
      <c r="B11" s="141"/>
      <c r="C11" s="141"/>
      <c r="D11" s="141"/>
      <c r="E11" s="141"/>
      <c r="F11" s="141"/>
      <c r="G11" s="141"/>
      <c r="H11" s="141"/>
      <c r="I11" s="141"/>
      <c r="J11" s="141"/>
      <c r="K11" s="141"/>
      <c r="L11" s="141"/>
      <c r="M11" s="141"/>
      <c r="N11" s="141"/>
      <c r="O11" s="141"/>
      <c r="P11" s="141"/>
    </row>
  </sheetData>
  <sheetProtection password="CD26" sheet="1" objects="1" scenarios="1" selectLockedCells="1" selectUnlockedCells="1"/>
  <mergeCells count="6">
    <mergeCell ref="I3:P3"/>
    <mergeCell ref="A4:H4"/>
    <mergeCell ref="I4:J4"/>
    <mergeCell ref="K4:L4"/>
    <mergeCell ref="M4:N4"/>
    <mergeCell ref="O4:P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34D4FE4-5BEB-4558-938B-F57AC40C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D59107C5-B401-4A16-BB12-3D243B9D13F0}">
  <ds:schemaRefs>
    <ds:schemaRef ds:uri="http://purl.org/dc/dcmitype/"/>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Baseline scenario</vt:lpstr>
      <vt:lpstr>Workings baseline</vt:lpstr>
      <vt:lpstr>Option 1</vt:lpstr>
      <vt:lpstr>Workings 1</vt:lpstr>
      <vt:lpstr>Losses Snapshot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Hannah Greaves</cp:lastModifiedBy>
  <cp:lastPrinted>2013-03-27T15:33:01Z</cp:lastPrinted>
  <dcterms:created xsi:type="dcterms:W3CDTF">2012-02-15T20:11:21Z</dcterms:created>
  <dcterms:modified xsi:type="dcterms:W3CDTF">2017-06-07T09:23:46Z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