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I5" i="20" l="1"/>
  <c r="J5" i="20"/>
  <c r="K5" i="20"/>
  <c r="L5" i="20"/>
  <c r="M5" i="20"/>
  <c r="N5" i="20"/>
  <c r="O5" i="20"/>
  <c r="P5" i="20"/>
  <c r="Q5" i="20"/>
  <c r="R5" i="20"/>
  <c r="S5" i="20"/>
  <c r="T5" i="20"/>
  <c r="U5" i="20"/>
  <c r="V5" i="20"/>
  <c r="H5" i="20"/>
  <c r="E12" i="32" l="1"/>
  <c r="B6" i="32" l="1"/>
  <c r="B6" i="27"/>
  <c r="E12" i="27" l="1"/>
  <c r="E13" i="31" l="1"/>
  <c r="AX86" i="31"/>
  <c r="AY86" i="31"/>
  <c r="AZ86" i="31"/>
  <c r="BA86" i="31"/>
  <c r="BB86" i="31"/>
  <c r="BC86" i="31"/>
  <c r="BD86" i="31"/>
  <c r="G5" i="32"/>
  <c r="B9" i="32" s="1"/>
  <c r="E7" i="10"/>
  <c r="AX87" i="31" l="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0"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E29" i="1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G11" i="20"/>
  <c r="G10" i="20"/>
  <c r="G19" i="10" s="1"/>
  <c r="G9" i="20"/>
  <c r="G8" i="20"/>
  <c r="BD68" i="31" s="1"/>
  <c r="G7" i="20"/>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T26" i="31" s="1"/>
  <c r="AS18" i="31"/>
  <c r="AR18" i="31"/>
  <c r="AR26" i="31" s="1"/>
  <c r="AQ18" i="31"/>
  <c r="AP18" i="31"/>
  <c r="AP26" i="31" s="1"/>
  <c r="AO18" i="31"/>
  <c r="AN18" i="31"/>
  <c r="AN26" i="31" s="1"/>
  <c r="AM18" i="31"/>
  <c r="AL18" i="31"/>
  <c r="AL26" i="31" s="1"/>
  <c r="AK18" i="31"/>
  <c r="AJ18" i="31"/>
  <c r="AJ26" i="31" s="1"/>
  <c r="AI18" i="31"/>
  <c r="AH18" i="31"/>
  <c r="AH26" i="31" s="1"/>
  <c r="AG18" i="31"/>
  <c r="AF18" i="31"/>
  <c r="AF26" i="31" s="1"/>
  <c r="AE18" i="31"/>
  <c r="AD18" i="31"/>
  <c r="AD26" i="31" s="1"/>
  <c r="AC18" i="31"/>
  <c r="AB18" i="31"/>
  <c r="AB26" i="31" s="1"/>
  <c r="AA18" i="31"/>
  <c r="Z18" i="31"/>
  <c r="Z26" i="31" s="1"/>
  <c r="Y18" i="31"/>
  <c r="X18" i="31"/>
  <c r="X26" i="31" s="1"/>
  <c r="W18" i="31"/>
  <c r="V18" i="31"/>
  <c r="V26" i="31" s="1"/>
  <c r="U18" i="31"/>
  <c r="T18" i="31"/>
  <c r="T26" i="31" s="1"/>
  <c r="S18" i="31"/>
  <c r="R18" i="31"/>
  <c r="R26" i="31" s="1"/>
  <c r="Q18" i="31"/>
  <c r="P18" i="31"/>
  <c r="P26" i="31" s="1"/>
  <c r="O18" i="31"/>
  <c r="N18" i="31"/>
  <c r="N26" i="31" s="1"/>
  <c r="M18" i="31"/>
  <c r="L18" i="31"/>
  <c r="L26" i="31" s="1"/>
  <c r="K18" i="31"/>
  <c r="J18" i="31"/>
  <c r="J26" i="31" s="1"/>
  <c r="I18" i="31"/>
  <c r="H18" i="31"/>
  <c r="H26" i="31" s="1"/>
  <c r="G18" i="31"/>
  <c r="F18" i="31"/>
  <c r="F26" i="31" s="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L7" i="37" l="1"/>
  <c r="K7" i="37"/>
  <c r="E26" i="31"/>
  <c r="E28" i="31" s="1"/>
  <c r="E29" i="31" s="1"/>
  <c r="J7" i="37"/>
  <c r="I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E63" i="31" s="1"/>
  <c r="E64" i="31" s="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87" i="31" l="1"/>
  <c r="D7" i="37"/>
  <c r="H65"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J65" i="31" l="1"/>
  <c r="F7" i="37"/>
  <c r="E77" i="31"/>
  <c r="E80" i="31" s="1"/>
  <c r="E81" i="31" s="1"/>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F81" i="31"/>
  <c r="G81" i="31" s="1"/>
  <c r="H81" i="31" s="1"/>
  <c r="K87" i="31"/>
  <c r="L86" i="31"/>
  <c r="M29" i="10"/>
  <c r="M13" i="10" s="1"/>
  <c r="K63" i="31"/>
  <c r="K64" i="31" s="1"/>
  <c r="I66" i="31"/>
  <c r="I76" i="31" s="1"/>
  <c r="I30" i="10"/>
  <c r="I14" i="10" s="1"/>
  <c r="I24" i="10" s="1"/>
  <c r="L62" i="31"/>
  <c r="M61" i="31" s="1"/>
  <c r="L65" i="31" l="1"/>
  <c r="H7" i="37"/>
  <c r="I77" i="31"/>
  <c r="I80" i="31" s="1"/>
  <c r="I81" i="31" s="1"/>
  <c r="M86" i="31"/>
  <c r="M65" i="31" s="1"/>
  <c r="L87" i="31"/>
  <c r="N29" i="10"/>
  <c r="N13" i="10" s="1"/>
  <c r="J30" i="10"/>
  <c r="J14" i="10" s="1"/>
  <c r="J24" i="10" s="1"/>
  <c r="J66" i="31"/>
  <c r="J76" i="31" s="1"/>
  <c r="L63" i="31"/>
  <c r="L64" i="31" s="1"/>
  <c r="M62" i="31"/>
  <c r="N61" i="31" s="1"/>
  <c r="J77" i="31" l="1"/>
  <c r="J80" i="31" s="1"/>
  <c r="J81" i="31" s="1"/>
  <c r="N86" i="31"/>
  <c r="N87" i="31" s="1"/>
  <c r="M87" i="31"/>
  <c r="O29" i="10"/>
  <c r="O13" i="10" s="1"/>
  <c r="K66" i="31"/>
  <c r="K76" i="31" s="1"/>
  <c r="K77" i="31" s="1"/>
  <c r="K80" i="31" s="1"/>
  <c r="K30" i="10"/>
  <c r="K14" i="10" s="1"/>
  <c r="K24" i="10" s="1"/>
  <c r="M63" i="31"/>
  <c r="M64" i="31" s="1"/>
  <c r="N62" i="31"/>
  <c r="O61" i="31" s="1"/>
  <c r="N65" i="31" l="1"/>
  <c r="O86" i="31"/>
  <c r="O65" i="31" s="1"/>
  <c r="P29" i="10"/>
  <c r="P13" i="10" s="1"/>
  <c r="K81" i="31"/>
  <c r="L30" i="10"/>
  <c r="L14" i="10" s="1"/>
  <c r="L24" i="10" s="1"/>
  <c r="L66" i="31"/>
  <c r="L76" i="31" s="1"/>
  <c r="L77" i="31" s="1"/>
  <c r="L80" i="31" s="1"/>
  <c r="O62" i="31"/>
  <c r="P61" i="31" s="1"/>
  <c r="N63" i="31"/>
  <c r="N64" i="31" s="1"/>
  <c r="M7" i="37" l="1"/>
  <c r="O87" i="31"/>
  <c r="P86" i="31"/>
  <c r="P87" i="31" s="1"/>
  <c r="Q29" i="10"/>
  <c r="Q13" i="10" s="1"/>
  <c r="L81" i="31"/>
  <c r="O7" i="37" s="1"/>
  <c r="M66" i="31"/>
  <c r="M76" i="31" s="1"/>
  <c r="M30" i="10"/>
  <c r="M14" i="10" s="1"/>
  <c r="M24" i="10" s="1"/>
  <c r="P62" i="31"/>
  <c r="Q61" i="31" s="1"/>
  <c r="O63" i="31"/>
  <c r="O64" i="31" s="1"/>
  <c r="M77" i="31" l="1"/>
  <c r="M80" i="31" s="1"/>
  <c r="M81" i="31" s="1"/>
  <c r="P65" i="31"/>
  <c r="Q86" i="31"/>
  <c r="Q65" i="31" s="1"/>
  <c r="R29" i="10"/>
  <c r="R13" i="10" s="1"/>
  <c r="N30" i="10"/>
  <c r="N14" i="10" s="1"/>
  <c r="N24" i="10" s="1"/>
  <c r="N66" i="31"/>
  <c r="N76" i="31" s="1"/>
  <c r="N77" i="31" s="1"/>
  <c r="N80" i="31" s="1"/>
  <c r="Q62" i="31"/>
  <c r="R61" i="31" s="1"/>
  <c r="P63" i="31"/>
  <c r="P64" i="31" s="1"/>
  <c r="R86" i="31" l="1"/>
  <c r="R87" i="31" s="1"/>
  <c r="Q87" i="31"/>
  <c r="S29" i="10"/>
  <c r="S13" i="10" s="1"/>
  <c r="N81" i="31"/>
  <c r="O66" i="31"/>
  <c r="O76" i="31" s="1"/>
  <c r="O77" i="31" s="1"/>
  <c r="O80" i="31" s="1"/>
  <c r="O30" i="10"/>
  <c r="O14" i="10" s="1"/>
  <c r="O24" i="10" s="1"/>
  <c r="R62" i="31"/>
  <c r="S61" i="31" s="1"/>
  <c r="Q63" i="31"/>
  <c r="Q64" i="31" s="1"/>
  <c r="R65" i="31" l="1"/>
  <c r="S86" i="31"/>
  <c r="S65" i="31" s="1"/>
  <c r="T29" i="10"/>
  <c r="T13" i="10" s="1"/>
  <c r="O81" i="31"/>
  <c r="P30" i="10"/>
  <c r="P14" i="10" s="1"/>
  <c r="P24" i="10" s="1"/>
  <c r="P66" i="31"/>
  <c r="P76" i="31" s="1"/>
  <c r="P77" i="31" s="1"/>
  <c r="P80" i="31" s="1"/>
  <c r="S62" i="31"/>
  <c r="T61" i="31" s="1"/>
  <c r="R63" i="31"/>
  <c r="R64" i="31" s="1"/>
  <c r="S87" i="31" l="1"/>
  <c r="T86" i="31"/>
  <c r="T65" i="31" s="1"/>
  <c r="U29" i="10"/>
  <c r="U13" i="10" s="1"/>
  <c r="P81" i="31"/>
  <c r="Q66" i="31"/>
  <c r="Q76" i="31" s="1"/>
  <c r="Q77" i="31" s="1"/>
  <c r="Q80" i="31" s="1"/>
  <c r="Q30" i="10"/>
  <c r="Q14" i="10" s="1"/>
  <c r="Q24" i="10" s="1"/>
  <c r="T62" i="31"/>
  <c r="U61" i="31" s="1"/>
  <c r="S63" i="31"/>
  <c r="S64" i="31" s="1"/>
  <c r="T87" i="31" l="1"/>
  <c r="U86" i="31"/>
  <c r="U65" i="31" s="1"/>
  <c r="V29" i="10"/>
  <c r="V13" i="10" s="1"/>
  <c r="Q81" i="31"/>
  <c r="R30" i="10"/>
  <c r="R14" i="10" s="1"/>
  <c r="R24" i="10" s="1"/>
  <c r="R66" i="31"/>
  <c r="R76" i="31" s="1"/>
  <c r="R77" i="31" s="1"/>
  <c r="R80" i="31" s="1"/>
  <c r="U62" i="31"/>
  <c r="V61" i="31" s="1"/>
  <c r="T63" i="31"/>
  <c r="T64" i="31" s="1"/>
  <c r="V86" i="31" l="1"/>
  <c r="V65" i="31" s="1"/>
  <c r="U87" i="31"/>
  <c r="W29" i="10"/>
  <c r="W13" i="10" s="1"/>
  <c r="R81" i="31"/>
  <c r="S66" i="31"/>
  <c r="S76" i="31" s="1"/>
  <c r="S77" i="31" s="1"/>
  <c r="S80" i="31" s="1"/>
  <c r="S30" i="10"/>
  <c r="S14" i="10" s="1"/>
  <c r="S24" i="10" s="1"/>
  <c r="V62" i="31"/>
  <c r="W61" i="31" s="1"/>
  <c r="U63" i="31"/>
  <c r="U64" i="31" s="1"/>
  <c r="V87" i="31" l="1"/>
  <c r="W86" i="31"/>
  <c r="W65" i="31" s="1"/>
  <c r="X29" i="10"/>
  <c r="X13" i="10" s="1"/>
  <c r="S81" i="31"/>
  <c r="T30" i="10"/>
  <c r="T14" i="10" s="1"/>
  <c r="T24" i="10" s="1"/>
  <c r="T66" i="31"/>
  <c r="T76" i="31" s="1"/>
  <c r="T77" i="31" s="1"/>
  <c r="T80" i="31" s="1"/>
  <c r="W62" i="31"/>
  <c r="X61" i="31" s="1"/>
  <c r="V63" i="31"/>
  <c r="V64" i="31" s="1"/>
  <c r="W87" i="31" l="1"/>
  <c r="X86" i="31"/>
  <c r="X65" i="31" s="1"/>
  <c r="Y29" i="10"/>
  <c r="Y13" i="10" s="1"/>
  <c r="T81" i="31"/>
  <c r="U66" i="31"/>
  <c r="U76" i="31" s="1"/>
  <c r="U77" i="31" s="1"/>
  <c r="U80" i="31" s="1"/>
  <c r="U30" i="10"/>
  <c r="U14" i="10" s="1"/>
  <c r="U24" i="10" s="1"/>
  <c r="X62" i="31"/>
  <c r="Y61" i="31" s="1"/>
  <c r="W63" i="31"/>
  <c r="W64" i="31" s="1"/>
  <c r="X87" i="31" l="1"/>
  <c r="Y86" i="31"/>
  <c r="Y65" i="31" s="1"/>
  <c r="Z29" i="10"/>
  <c r="Z13" i="10" s="1"/>
  <c r="U81" i="31"/>
  <c r="V30" i="10"/>
  <c r="V14" i="10" s="1"/>
  <c r="V24" i="10" s="1"/>
  <c r="V66" i="31"/>
  <c r="V76" i="31" s="1"/>
  <c r="V77" i="31" s="1"/>
  <c r="V80" i="31" s="1"/>
  <c r="Y62" i="31"/>
  <c r="Z61" i="31" s="1"/>
  <c r="X63" i="31"/>
  <c r="X64" i="31" s="1"/>
  <c r="Y87" i="31" l="1"/>
  <c r="Z86" i="31"/>
  <c r="Z65" i="31" s="1"/>
  <c r="AA29" i="10"/>
  <c r="AA13" i="10" s="1"/>
  <c r="V81" i="31"/>
  <c r="W66" i="31"/>
  <c r="W76" i="31" s="1"/>
  <c r="W77" i="31" s="1"/>
  <c r="W80" i="31" s="1"/>
  <c r="W30" i="10"/>
  <c r="W14" i="10" s="1"/>
  <c r="W24" i="10" s="1"/>
  <c r="Z62" i="31"/>
  <c r="AA61" i="31" s="1"/>
  <c r="Y63" i="31"/>
  <c r="Y64" i="31" s="1"/>
  <c r="Z87" i="31" l="1"/>
  <c r="AA86" i="31"/>
  <c r="AB29" i="10"/>
  <c r="AB13" i="10" s="1"/>
  <c r="W81" i="31"/>
  <c r="X30" i="10"/>
  <c r="X14" i="10" s="1"/>
  <c r="X24" i="10" s="1"/>
  <c r="X66" i="31"/>
  <c r="X76" i="31" s="1"/>
  <c r="X77" i="31" s="1"/>
  <c r="X80" i="31" s="1"/>
  <c r="AA62" i="31"/>
  <c r="AB61" i="31" s="1"/>
  <c r="Z63" i="31"/>
  <c r="Z64" i="31" s="1"/>
  <c r="AA87" i="31" l="1"/>
  <c r="AA65" i="31"/>
  <c r="AB86" i="31"/>
  <c r="AC29" i="10"/>
  <c r="AC13" i="10" s="1"/>
  <c r="X81" i="31"/>
  <c r="Y66" i="31"/>
  <c r="Y76" i="31" s="1"/>
  <c r="Y77" i="31" s="1"/>
  <c r="Y80" i="31" s="1"/>
  <c r="Y30" i="10"/>
  <c r="Y14" i="10" s="1"/>
  <c r="Y24" i="10" s="1"/>
  <c r="AB62" i="31"/>
  <c r="AC61" i="31" s="1"/>
  <c r="AA63" i="31"/>
  <c r="AA64" i="31" s="1"/>
  <c r="AB65" i="31" l="1"/>
  <c r="AB87" i="31"/>
  <c r="AC86" i="31"/>
  <c r="AD29" i="10"/>
  <c r="AD13" i="10" s="1"/>
  <c r="Y81" i="31"/>
  <c r="Z30" i="10"/>
  <c r="Z14" i="10" s="1"/>
  <c r="Z24" i="10" s="1"/>
  <c r="Z66" i="31"/>
  <c r="Z76" i="31" s="1"/>
  <c r="Z77" i="31" s="1"/>
  <c r="Z80" i="31" s="1"/>
  <c r="AC62" i="31"/>
  <c r="AD61" i="31" s="1"/>
  <c r="AB63" i="31"/>
  <c r="AB64" i="31" s="1"/>
  <c r="AC65" i="31" l="1"/>
  <c r="AD86" i="31"/>
  <c r="AC87" i="31"/>
  <c r="Z81" i="31"/>
  <c r="AE29" i="10"/>
  <c r="AE13" i="10" s="1"/>
  <c r="AA66" i="31"/>
  <c r="AA76" i="31" s="1"/>
  <c r="AA77" i="31" s="1"/>
  <c r="AA80" i="31" s="1"/>
  <c r="AA30" i="10"/>
  <c r="AA14" i="10" s="1"/>
  <c r="AA24" i="10" s="1"/>
  <c r="AC63" i="31"/>
  <c r="AC64" i="31" s="1"/>
  <c r="AD62" i="31"/>
  <c r="AE61" i="31" s="1"/>
  <c r="AD65" i="31" l="1"/>
  <c r="AE86" i="31"/>
  <c r="AD87" i="31"/>
  <c r="AA81" i="31"/>
  <c r="C4" i="31" s="1"/>
  <c r="G28" i="29" s="1"/>
  <c r="AF29" i="10"/>
  <c r="AF13" i="10" s="1"/>
  <c r="AB30" i="10"/>
  <c r="AB14" i="10" s="1"/>
  <c r="AB24" i="10" s="1"/>
  <c r="AB66" i="31"/>
  <c r="AB76" i="31" s="1"/>
  <c r="AB77" i="31" s="1"/>
  <c r="AB80" i="31" s="1"/>
  <c r="AE62" i="31"/>
  <c r="AF61" i="31" s="1"/>
  <c r="AD63" i="31"/>
  <c r="AD64" i="31" s="1"/>
  <c r="AE65" i="31" l="1"/>
  <c r="AE87" i="31"/>
  <c r="AF86" i="31"/>
  <c r="AB81" i="31"/>
  <c r="AG29" i="10"/>
  <c r="AG13" i="10" s="1"/>
  <c r="AC66" i="31"/>
  <c r="AC76" i="31" s="1"/>
  <c r="AC77" i="31" s="1"/>
  <c r="AC80" i="31" s="1"/>
  <c r="AC30" i="10"/>
  <c r="AC14" i="10" s="1"/>
  <c r="AC24" i="10" s="1"/>
  <c r="AF62" i="31"/>
  <c r="AG61" i="31" s="1"/>
  <c r="AE63" i="31"/>
  <c r="AE64" i="31" s="1"/>
  <c r="AF87" i="31" l="1"/>
  <c r="AF65" i="31"/>
  <c r="AG86" i="31"/>
  <c r="AC81" i="31"/>
  <c r="AH29" i="10"/>
  <c r="AH13" i="10" s="1"/>
  <c r="AD30" i="10"/>
  <c r="AD14" i="10" s="1"/>
  <c r="AD24" i="10" s="1"/>
  <c r="AD66" i="31"/>
  <c r="AD76" i="31" s="1"/>
  <c r="AD77" i="31" s="1"/>
  <c r="AD80" i="31" s="1"/>
  <c r="AG62" i="31"/>
  <c r="AH61" i="31" s="1"/>
  <c r="AF63" i="31"/>
  <c r="AF64" i="31" s="1"/>
  <c r="AG65" i="31" l="1"/>
  <c r="AH86" i="31"/>
  <c r="AG87" i="31"/>
  <c r="AD81" i="31"/>
  <c r="AI29" i="10"/>
  <c r="AI13" i="10" s="1"/>
  <c r="AE66" i="31"/>
  <c r="AE76" i="31" s="1"/>
  <c r="AE77" i="31" s="1"/>
  <c r="AE80" i="31" s="1"/>
  <c r="AE30" i="10"/>
  <c r="AE14" i="10" s="1"/>
  <c r="AE24" i="10" s="1"/>
  <c r="AH62" i="31"/>
  <c r="AI61" i="31" s="1"/>
  <c r="AG63" i="31"/>
  <c r="AG64" i="31" s="1"/>
  <c r="AH65" i="31" l="1"/>
  <c r="AH87" i="31"/>
  <c r="AI86" i="31"/>
  <c r="AI65" i="31" s="1"/>
  <c r="AE81" i="31"/>
  <c r="AJ29" i="10"/>
  <c r="AJ13" i="10" s="1"/>
  <c r="AF30" i="10"/>
  <c r="AF14" i="10" s="1"/>
  <c r="AF24" i="10" s="1"/>
  <c r="AF66" i="31"/>
  <c r="AF76" i="31" s="1"/>
  <c r="AF77" i="31" s="1"/>
  <c r="AF80" i="31" s="1"/>
  <c r="AI62" i="31"/>
  <c r="AJ61" i="31" s="1"/>
  <c r="AH63" i="31"/>
  <c r="AH64" i="31" s="1"/>
  <c r="AI87" i="31" l="1"/>
  <c r="AJ86" i="31"/>
  <c r="AJ87" i="31" s="1"/>
  <c r="AF81" i="31"/>
  <c r="AK29" i="10"/>
  <c r="AK13" i="10" s="1"/>
  <c r="AG66" i="31"/>
  <c r="AG76" i="31" s="1"/>
  <c r="AG77" i="31" s="1"/>
  <c r="AG80" i="31" s="1"/>
  <c r="AG30" i="10"/>
  <c r="AG14" i="10" s="1"/>
  <c r="AG24" i="10" s="1"/>
  <c r="AJ62" i="31"/>
  <c r="AK61" i="31" s="1"/>
  <c r="AI63" i="31"/>
  <c r="AI64" i="31" s="1"/>
  <c r="AJ65" i="31" l="1"/>
  <c r="AK86" i="31"/>
  <c r="AK87" i="31" s="1"/>
  <c r="AG81" i="31"/>
  <c r="AL29" i="10"/>
  <c r="AL13" i="10" s="1"/>
  <c r="AH30" i="10"/>
  <c r="AH14" i="10" s="1"/>
  <c r="AH24" i="10" s="1"/>
  <c r="AH66" i="31"/>
  <c r="AH76" i="31" s="1"/>
  <c r="AH77" i="31" s="1"/>
  <c r="AH80" i="31" s="1"/>
  <c r="AK62" i="31"/>
  <c r="AL61" i="31" s="1"/>
  <c r="AJ63" i="31"/>
  <c r="AJ64" i="31" s="1"/>
  <c r="AK65" i="31" l="1"/>
  <c r="AL86" i="31"/>
  <c r="AL65" i="31" s="1"/>
  <c r="AH81" i="31"/>
  <c r="AM29" i="10"/>
  <c r="AL87" i="31"/>
  <c r="AI66" i="31"/>
  <c r="AI76" i="31" s="1"/>
  <c r="AI77" i="31" s="1"/>
  <c r="AI80" i="31" s="1"/>
  <c r="AI30" i="10"/>
  <c r="AI14" i="10" s="1"/>
  <c r="AI24" i="10" s="1"/>
  <c r="AK63" i="31"/>
  <c r="AK64" i="31" s="1"/>
  <c r="AL62" i="31"/>
  <c r="AM61" i="31" s="1"/>
  <c r="AM86" i="31" l="1"/>
  <c r="AM87" i="31" s="1"/>
  <c r="AM66" i="31" s="1"/>
  <c r="AI81" i="31"/>
  <c r="C5" i="31" s="1"/>
  <c r="H28" i="29" s="1"/>
  <c r="AN29" i="10"/>
  <c r="AM30" i="10"/>
  <c r="AM14" i="10" s="1"/>
  <c r="AM13" i="10"/>
  <c r="AJ30" i="10"/>
  <c r="AJ14" i="10" s="1"/>
  <c r="AJ24" i="10" s="1"/>
  <c r="AJ66" i="31"/>
  <c r="AJ76" i="31" s="1"/>
  <c r="AJ77" i="31" s="1"/>
  <c r="AJ80" i="31" s="1"/>
  <c r="AM62" i="31"/>
  <c r="AN61" i="31" s="1"/>
  <c r="AL63" i="31"/>
  <c r="AL64" i="31" s="1"/>
  <c r="AJ81" i="31" l="1"/>
  <c r="AM65" i="31"/>
  <c r="AM76" i="31" s="1"/>
  <c r="AN86" i="31"/>
  <c r="AN65" i="31" s="1"/>
  <c r="AM24" i="10"/>
  <c r="AO29" i="10"/>
  <c r="AN30" i="10"/>
  <c r="AN14" i="10" s="1"/>
  <c r="AN13" i="10"/>
  <c r="AK66" i="31"/>
  <c r="AK76" i="31" s="1"/>
  <c r="AK77" i="31" s="1"/>
  <c r="AK80" i="31" s="1"/>
  <c r="AK30" i="10"/>
  <c r="AK14" i="10" s="1"/>
  <c r="AK24" i="10" s="1"/>
  <c r="AN62" i="31"/>
  <c r="AO61" i="31" s="1"/>
  <c r="AM63" i="31"/>
  <c r="AM64" i="31" s="1"/>
  <c r="AK81" i="31" l="1"/>
  <c r="AN87" i="31"/>
  <c r="AN66" i="31" s="1"/>
  <c r="AN76" i="31" s="1"/>
  <c r="AO86" i="31"/>
  <c r="AO87" i="31" s="1"/>
  <c r="AO66" i="31" s="1"/>
  <c r="AM77" i="31"/>
  <c r="AM80" i="31" s="1"/>
  <c r="AP29" i="10"/>
  <c r="AO30" i="10"/>
  <c r="AO14" i="10" s="1"/>
  <c r="AO13" i="10"/>
  <c r="AN24" i="10"/>
  <c r="AL30" i="10"/>
  <c r="AL14" i="10" s="1"/>
  <c r="AL24" i="10" s="1"/>
  <c r="AL66" i="31"/>
  <c r="AL76" i="31" s="1"/>
  <c r="AL77" i="31" s="1"/>
  <c r="AL80" i="31" s="1"/>
  <c r="AO62" i="31"/>
  <c r="AP61" i="31" s="1"/>
  <c r="AN63" i="31"/>
  <c r="AN64" i="31" s="1"/>
  <c r="AL81" i="31" l="1"/>
  <c r="AM81" i="31" s="1"/>
  <c r="AO65" i="31"/>
  <c r="AO76" i="31" s="1"/>
  <c r="AP86" i="31"/>
  <c r="AP87" i="31" s="1"/>
  <c r="AP66" i="31" s="1"/>
  <c r="AQ29" i="10"/>
  <c r="AP30" i="10"/>
  <c r="AP14" i="10" s="1"/>
  <c r="AP13" i="10"/>
  <c r="AN77" i="31"/>
  <c r="AN80" i="31" s="1"/>
  <c r="AO24" i="10"/>
  <c r="AP62" i="31"/>
  <c r="AQ61" i="31" s="1"/>
  <c r="AO63" i="31"/>
  <c r="AO64" i="31" s="1"/>
  <c r="AP65" i="31" l="1"/>
  <c r="AP76" i="31" s="1"/>
  <c r="AQ86" i="31"/>
  <c r="AQ87" i="31" s="1"/>
  <c r="AQ66" i="31" s="1"/>
  <c r="AN81" i="31"/>
  <c r="AO77" i="31"/>
  <c r="AO80" i="31" s="1"/>
  <c r="AP24" i="10"/>
  <c r="AR29" i="10"/>
  <c r="AQ13" i="10"/>
  <c r="AQ30" i="10"/>
  <c r="AQ14" i="10" s="1"/>
  <c r="AQ62" i="31"/>
  <c r="AR61" i="31" s="1"/>
  <c r="AP63" i="31"/>
  <c r="AP64" i="31" s="1"/>
  <c r="AQ65" i="31" l="1"/>
  <c r="AQ76" i="31" s="1"/>
  <c r="AR86" i="31"/>
  <c r="AR65" i="31" s="1"/>
  <c r="AO81" i="31"/>
  <c r="AQ24" i="10"/>
  <c r="AP77" i="31"/>
  <c r="AP80" i="31" s="1"/>
  <c r="AS29" i="10"/>
  <c r="AR30" i="10"/>
  <c r="AR14" i="10" s="1"/>
  <c r="AR13" i="10"/>
  <c r="AR62" i="31"/>
  <c r="AS61" i="31" s="1"/>
  <c r="AQ63" i="31"/>
  <c r="AQ64" i="31" s="1"/>
  <c r="AR87" i="31" l="1"/>
  <c r="AR66" i="31" s="1"/>
  <c r="AR76" i="31" s="1"/>
  <c r="AS86" i="31"/>
  <c r="AS65" i="31" s="1"/>
  <c r="AP81" i="31"/>
  <c r="AQ77" i="31"/>
  <c r="AQ80" i="31" s="1"/>
  <c r="AR24" i="10"/>
  <c r="AS13" i="10"/>
  <c r="AS30" i="10"/>
  <c r="AS14" i="10" s="1"/>
  <c r="AT29" i="10"/>
  <c r="C6" i="31"/>
  <c r="I28" i="29" s="1"/>
  <c r="AS62" i="31"/>
  <c r="AT61" i="31" s="1"/>
  <c r="AR63" i="31"/>
  <c r="AR64" i="31" s="1"/>
  <c r="AS87" i="31" l="1"/>
  <c r="AS66" i="31" s="1"/>
  <c r="AS76" i="31" s="1"/>
  <c r="AT86" i="31"/>
  <c r="AT87" i="31" s="1"/>
  <c r="AT66" i="31" s="1"/>
  <c r="AQ81" i="31"/>
  <c r="AS24" i="10"/>
  <c r="AR77" i="31"/>
  <c r="AR80" i="31" s="1"/>
  <c r="AU29" i="10"/>
  <c r="AT30" i="10"/>
  <c r="AT14" i="10" s="1"/>
  <c r="AT13" i="10"/>
  <c r="AS63" i="31"/>
  <c r="AS64" i="31" s="1"/>
  <c r="AT62" i="31"/>
  <c r="AU61" i="31" s="1"/>
  <c r="AT65" i="31" l="1"/>
  <c r="AT76" i="31" s="1"/>
  <c r="AU86" i="31"/>
  <c r="AU65" i="31" s="1"/>
  <c r="AR81" i="31"/>
  <c r="AT24" i="10"/>
  <c r="AW29" i="10"/>
  <c r="AV29" i="10"/>
  <c r="AU13" i="10"/>
  <c r="AU30" i="10"/>
  <c r="AU14" i="10" s="1"/>
  <c r="AS77" i="31"/>
  <c r="AS80" i="31" s="1"/>
  <c r="AU62" i="31"/>
  <c r="AV61" i="31" s="1"/>
  <c r="AT63" i="31"/>
  <c r="AT64" i="31" s="1"/>
  <c r="AV86" i="31" l="1"/>
  <c r="AV87" i="31" s="1"/>
  <c r="AV66" i="31" s="1"/>
  <c r="AW86" i="31"/>
  <c r="AW65" i="31" s="1"/>
  <c r="AU87" i="31"/>
  <c r="AU66" i="31" s="1"/>
  <c r="AU76" i="31" s="1"/>
  <c r="AS81" i="31"/>
  <c r="AT77" i="31"/>
  <c r="AT80" i="31" s="1"/>
  <c r="AU24" i="10"/>
  <c r="AW30" i="10"/>
  <c r="AW14" i="10" s="1"/>
  <c r="AW13" i="10"/>
  <c r="AV30" i="10"/>
  <c r="AV14" i="10" s="1"/>
  <c r="AV13" i="10"/>
  <c r="AV62" i="31"/>
  <c r="AW61" i="31" s="1"/>
  <c r="AU63" i="31"/>
  <c r="AU64" i="31" s="1"/>
  <c r="AW87" i="31" l="1"/>
  <c r="AW66" i="31" s="1"/>
  <c r="AW76" i="31" s="1"/>
  <c r="N7" i="37" s="1"/>
  <c r="AV65" i="31"/>
  <c r="AV76" i="31" s="1"/>
  <c r="AT81" i="31"/>
  <c r="AU77" i="31"/>
  <c r="AU80" i="31" s="1"/>
  <c r="AV24" i="10"/>
  <c r="AW24" i="10"/>
  <c r="AW62" i="31"/>
  <c r="AX61" i="31" s="1"/>
  <c r="AV63" i="31"/>
  <c r="AV64" i="31" s="1"/>
  <c r="AU81" i="31" l="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<sst xmlns="http://schemas.openxmlformats.org/spreadsheetml/2006/main" count="573" uniqueCount="342">
  <si>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</si>
  <si>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</si>
  <si>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</si>
  <si>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</si>
  <si>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</si>
  <si>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</si>
  <si>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</si>
  <si>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</si>
  <si>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</si>
  <si>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</si>
  <si>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</si>
  <si>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</si>
  <si>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</si>
  <si>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</si>
  <si>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</si>
  <si>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</si>
  <si>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</si>
  <si>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</si>
  <si>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</si>
  <si>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</si>
  <si>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</si>
  <si>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</si>
  <si>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</si>
  <si>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</si>
  <si>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</si>
  <si>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</si>
  <si>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</si>
  <si>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</si>
  <si>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</si>
  <si>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</si>
  <si>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</si>
  <si>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</si>
  <si>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</si>
  <si>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</si>
  <si>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</si>
  <si>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</si>
  <si>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</si>
  <si>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</si>
  <si>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</si>
  <si>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</si>
  <si>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</si>
  <si>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</si>
  <si>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</si>
  <si>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</si>
  <si>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</si>
  <si>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</si>
  <si>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</si>
  <si>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</si>
  <si>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</si>
  <si>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</si>
  <si>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</si>
  <si>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</si>
  <si>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</si>
  <si>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</si>
  <si>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</si>
  <si>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</si>
  <si>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</si>
  <si>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</si>
  <si>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</si>
  <si>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</si>
  <si>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</si>
  <si>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</si>
  <si>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</si>
  <si>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</si>
  <si>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</si>
  <si>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</si>
  <si>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</si>
  <si>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</si>
  <si>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</si>
  <si>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</si>
  <si>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</si>
  <si>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</si>
  <si>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</si>
  <si>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</si>
  <si>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</si>
  <si>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</si>
  <si>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</si>
  <si>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</si>
  <si>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</si>
  <si>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</si>
  <si>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</si>
  <si>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</si>
  <si>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</si>
  <si>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</si>
  <si>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</si>
  <si>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</si>
  <si>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</si>
  <si>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</si>
  <si>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</si>
  <si>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</si>
  <si>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</si>
  <si>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</si>
  <si>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</si>
  <si>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</si>
  <si>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</si>
  <si>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</si>
  <si>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</si>
  <si>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</si>
  <si>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</si>
  <si>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</si>
  <si>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</si>
  <si>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</si>
  <si>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</si>
  <si>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</si>
  <si>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</si>
  <si>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</si>
  <si>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</si>
  <si>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</si>
  <si>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</si>
  <si>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</si>
  <si>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</si>
  <si>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</si>
  <si>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</si>
  <si>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</si>
  <si>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</si>
  <si>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</si>
  <si>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</si>
  <si>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</si>
  <si>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</si>
  <si>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</si>
  <si>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</si>
  <si>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</si>
  <si>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</si>
  <si>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</si>
  <si>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</si>
  <si>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</si>
  <si>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</si>
  <si>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</si>
  <si>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</si>
  <si>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</si>
  <si>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</si>
  <si>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</si>
  <si>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</si>
  <si>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</si>
  <si>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</si>
  <si>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</si>
  <si>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</si>
  <si>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</si>
  <si>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</si>
  <si>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</si>
  <si>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</si>
  <si>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</si>
  <si>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</si>
  <si>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</si>
  <si>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</si>
  <si>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</si>
  <si>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</si>
  <si>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</si>
  <si>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</si>
  <si>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</si>
  <si>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</si>
  <si>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</si>
  <si>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</si>
  <si>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</si>
  <si>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</si>
  <si>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</si>
  <si>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</si>
  <si>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</si>
  <si>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</si>
  <si>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</si>
  <si>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</si>
  <si>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</si>
  <si>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</si>
  <si>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</si>
  <si>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</si>
  <si>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</si>
  <si>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</si>
  <si>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</si>
  <si>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</si>
  <si>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</si>
  <si>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</si>
  <si>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</si>
  <si>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</si>
  <si>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</si>
  <si>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</si>
  <si>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</si>
  <si>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</si>
  <si>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</si>
  <si>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</si>
  <si>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</si>
  <si>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</si>
  <si>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</si>
  <si>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</si>
  <si>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</si>
  <si>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</si>
  <si>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</si>
  <si>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</si>
  <si>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</si>
  <si>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</si>
  <si>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</si>
  <si>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</si>
  <si>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</si>
  <si>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</si>
  <si>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</si>
  <si>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</si>
  <si>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</si>
  <si>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</si>
  <si>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</si>
  <si>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</si>
  <si>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</si>
  <si>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</si>
  <si>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</si>
  <si>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</si>
  <si>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</si>
  <si>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</si>
  <si>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</si>
  <si>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</si>
  <si>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</si>
  <si>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</si>
  <si>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</si>
  <si>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</si>
  <si>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</si>
  <si>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</si>
  <si>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</si>
  <si>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</si>
  <si>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</si>
  <si>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</si>
  <si>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</si>
  <si>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</si>
  <si>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</si>
  <si>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</si>
  <si>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</si>
  <si>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</si>
  <si>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</si>
  <si>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</si>
  <si>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</si>
  <si>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</si>
  <si>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</si>
  <si>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</si>
  <si>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</si>
  <si>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</si>
  <si>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</si>
  <si>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</si>
  <si>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</si>
  <si>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</si>
  <si>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</si>
  <si>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</si>
  <si>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</si>
  <si>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</si>
  <si>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</si>
  <si>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</si>
  <si>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</si>
  <si>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</si>
  <si>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</si>
  <si>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</si>
  <si>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</si>
  <si>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</si>
  <si>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</si>
  <si>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</si>
  <si>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</si>
  <si>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</si>
  <si>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</si>
  <si>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</si>
  <si>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</si>
  <si>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</si>
  <si>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</si>
  <si>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</si>
  <si>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</si>
  <si>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</si>
  <si>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</si>
  <si>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</si>
  <si>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</si>
  <si>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</si>
  <si>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</si>
  <si>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</si>
  <si>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</si>
  <si>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</si>
  <si>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</si>
  <si>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</si>
  <si>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</si>
  <si>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</si>
  <si>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</si>
  <si>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</si>
  <si>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</si>
  <si>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</si>
  <si>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</si>
  <si>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</si>
  <si>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</si>
  <si>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</si>
  <si>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</si>
  <si>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</si>
  <si>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</si>
  <si>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</si>
  <si>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</si>
  <si>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</si>
  <si>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</si>
  <si>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</si>
  <si>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</si>
  <si>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</si>
  <si>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</si>
  <si>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</si>
  <si>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</si>
  <si>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</si>
  <si>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</si>
  <si>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</si>
  <si>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</si>
  <si>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</si>
  <si>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</si>
  <si>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</si>
  <si>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</si>
  <si>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</si>
  <si>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</si>
  <si>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</si>
  <si>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</si>
  <si>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</si>
  <si>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</si>
  <si>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t>Length Installed (km)</t>
  </si>
  <si>
    <t>Impedance (Ohms/km)</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</si>
  <si>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</si>
  <si>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</si>
  <si>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</si>
  <si>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Always install 300mm</t>
    </r>
    <r>
      <rPr>
        <b/>
        <vertAlign val="superscript"/>
        <sz val="10"/>
        <color theme="1"/>
        <rFont val="Gill Sans MT"/>
        <family val="2"/>
      </rPr>
      <t>2</t>
    </r>
    <r>
      <rPr>
        <b/>
        <sz val="10"/>
        <color theme="1"/>
        <rFont val="Gill Sans MT"/>
        <family val="2"/>
      </rPr>
      <t xml:space="preserve"> HV Cable</t>
    </r>
  </si>
  <si>
    <t>185mm2 HV Cable</t>
  </si>
  <si>
    <t>Total Losses (MWh)</t>
  </si>
  <si>
    <r>
      <t>300mm</t>
    </r>
    <r>
      <rPr>
        <vertAlign val="superscript"/>
        <sz val="11"/>
        <color theme="0"/>
        <rFont val="Calibri"/>
        <family val="2"/>
        <scheme val="minor"/>
      </rPr>
      <t>2</t>
    </r>
    <r>
      <rPr>
        <sz val="11"/>
        <color theme="0"/>
        <rFont val="Calibri"/>
        <family val="2"/>
        <scheme val="minor"/>
      </rPr>
      <t xml:space="preserve"> HV Cable</t>
    </r>
  </si>
  <si>
    <t>Total Annual Losses (MW)</t>
  </si>
  <si>
    <t>185mm2 cable rated at 305A</t>
  </si>
  <si>
    <t>Unit Losses Saving</t>
  </si>
  <si>
    <t>Marginal Cost (£k)</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</si>
  <si>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</si>
  <si>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</si>
  <si>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</si>
  <si>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</si>
  <si>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</si>
  <si>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</si>
  <si>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</si>
  <si>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</si>
  <si>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</si>
  <si>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</si>
  <si>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</si>
  <si>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</si>
  <si>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</si>
  <si>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r>
      <t>Install 185mm</t>
    </r>
    <r>
      <rPr>
        <vertAlign val="superscript"/>
        <sz val="10"/>
        <color theme="1"/>
        <rFont val="Gill Sans MT"/>
        <family val="2"/>
      </rPr>
      <t>2</t>
    </r>
    <r>
      <rPr>
        <sz val="10"/>
        <color theme="1"/>
        <rFont val="Gill Sans MT"/>
        <family val="2"/>
      </rPr>
      <t xml:space="preserve"> cable</t>
    </r>
  </si>
  <si>
    <r>
      <t>Install 300mm</t>
    </r>
    <r>
      <rPr>
        <vertAlign val="superscript"/>
        <sz val="10"/>
        <color theme="1"/>
        <rFont val="Gill Sans MT"/>
        <family val="2"/>
      </rPr>
      <t>2</t>
    </r>
    <r>
      <rPr>
        <sz val="10"/>
        <color theme="1"/>
        <rFont val="Gill Sans MT"/>
        <family val="2"/>
      </rPr>
      <t xml:space="preserve"> cable</t>
    </r>
  </si>
  <si>
    <r>
      <t>It is assumed that the cable is operating at rated current (for a 185mm</t>
    </r>
    <r>
      <rPr>
        <vertAlign val="superscript"/>
        <sz val="11"/>
        <color theme="1"/>
        <rFont val="Calibri"/>
        <family val="2"/>
        <scheme val="minor"/>
      </rPr>
      <t>2</t>
    </r>
    <r>
      <rPr>
        <sz val="11"/>
        <color theme="1"/>
        <rFont val="Calibri"/>
        <family val="2"/>
        <scheme val="minor"/>
      </rPr>
      <t xml:space="preserve"> cable) at peak demand and unity power factor</t>
    </r>
  </si>
  <si>
    <r>
      <t>Installation of 300mm</t>
    </r>
    <r>
      <rPr>
        <vertAlign val="superscript"/>
        <sz val="10"/>
        <color theme="1"/>
        <rFont val="Gill Sans MT"/>
        <family val="2"/>
      </rPr>
      <t>2</t>
    </r>
    <r>
      <rPr>
        <sz val="10"/>
        <color theme="1"/>
        <rFont val="Gill Sans MT"/>
        <family val="2"/>
      </rPr>
      <t xml:space="preserve"> HV cable versus 185mm</t>
    </r>
    <r>
      <rPr>
        <vertAlign val="superscript"/>
        <sz val="10"/>
        <color theme="1"/>
        <rFont val="Gill Sans MT"/>
        <family val="2"/>
      </rPr>
      <t>2</t>
    </r>
  </si>
  <si>
    <t>All costs in FY13 price base</t>
  </si>
  <si>
    <t>All cost in FY13 price base</t>
  </si>
  <si>
    <t>Inflation factor to convert values up to 2030 from 2015 to  2012/13 prices</t>
  </si>
  <si>
    <t>Assumed no losses saving in first year</t>
  </si>
  <si>
    <t>Traded carbon price (£/t 2015 prices)</t>
  </si>
  <si>
    <t>Electricity GHG conversion factor (tonnes per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</si>
</sst>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3"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vertAlign val="superscript"/>
      <sz val="11"/>
      <color theme="1"/>
      <name val="Calibri"/>
      <family val="2"/>
      <scheme val="minor"/>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4" fillId="11" borderId="10" xfId="0" applyFont="1" applyFill="1" applyBorder="1"/>
    <xf numFmtId="0" fontId="34" fillId="11" borderId="13" xfId="0" applyFont="1" applyFill="1" applyBorder="1" applyAlignment="1">
      <alignment horizontal="right"/>
    </xf>
    <xf numFmtId="0" fontId="34" fillId="11" borderId="12" xfId="0" applyFont="1" applyFill="1" applyBorder="1" applyAlignment="1">
      <alignment horizontal="right"/>
    </xf>
    <xf numFmtId="0" fontId="34" fillId="11" borderId="26" xfId="0" applyFont="1" applyFill="1" applyBorder="1"/>
    <xf numFmtId="0" fontId="34" fillId="11" borderId="27" xfId="0" applyFont="1" applyFill="1" applyBorder="1" applyAlignment="1">
      <alignment horizontal="right"/>
    </xf>
    <xf numFmtId="0" fontId="0" fillId="0" borderId="28" xfId="0" applyBorder="1"/>
    <xf numFmtId="0" fontId="34"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4"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4" fillId="11" borderId="7" xfId="0" applyFont="1" applyFill="1" applyBorder="1"/>
    <xf numFmtId="0" fontId="34" fillId="11" borderId="8" xfId="0" applyFont="1" applyFill="1" applyBorder="1"/>
    <xf numFmtId="0" fontId="34" fillId="11" borderId="9" xfId="0" applyFont="1" applyFill="1" applyBorder="1"/>
    <xf numFmtId="0" fontId="0" fillId="0" borderId="0" xfId="0" applyFill="1" applyBorder="1"/>
    <xf numFmtId="0" fontId="0" fillId="0" borderId="29" xfId="0" applyFill="1" applyBorder="1"/>
    <xf numFmtId="0" fontId="0" fillId="0" borderId="33" xfId="0" applyBorder="1"/>
    <xf numFmtId="175" fontId="0" fillId="0" borderId="3" xfId="0" applyNumberFormat="1" applyBorder="1"/>
    <xf numFmtId="175" fontId="0" fillId="0" borderId="0" xfId="0" applyNumberFormat="1"/>
    <xf numFmtId="2" fontId="0" fillId="0" borderId="3" xfId="0" applyNumberFormat="1" applyBorder="1"/>
    <xf numFmtId="2" fontId="0" fillId="0" borderId="32" xfId="0" applyNumberFormat="1" applyBorder="1" applyAlignment="1">
      <alignment horizontal="right"/>
    </xf>
    <xf numFmtId="0" fontId="37" fillId="12" borderId="0" xfId="9" applyFont="1" applyFill="1" applyBorder="1"/>
    <xf numFmtId="0" fontId="37" fillId="12" borderId="0" xfId="3" applyFont="1" applyFill="1" applyBorder="1" applyAlignment="1">
      <alignment vertical="top"/>
    </xf>
    <xf numFmtId="0" fontId="37" fillId="12" borderId="0" xfId="3" applyFont="1" applyFill="1" applyBorder="1" applyAlignment="1">
      <alignment vertical="top" wrapText="1"/>
    </xf>
    <xf numFmtId="0" fontId="38" fillId="12" borderId="31" xfId="3" applyFont="1" applyFill="1" applyBorder="1" applyAlignment="1">
      <alignment vertical="top" wrapText="1"/>
    </xf>
    <xf numFmtId="0" fontId="38" fillId="12" borderId="3" xfId="3" applyFont="1" applyFill="1" applyBorder="1" applyAlignment="1">
      <alignment vertical="top" wrapText="1"/>
    </xf>
    <xf numFmtId="0" fontId="38" fillId="12" borderId="32" xfId="3" applyFont="1" applyFill="1" applyBorder="1" applyAlignment="1">
      <alignment vertical="top" wrapText="1"/>
    </xf>
    <xf numFmtId="175" fontId="37" fillId="13" borderId="31" xfId="3" applyNumberFormat="1" applyFont="1" applyFill="1" applyBorder="1" applyAlignment="1">
      <alignment vertical="top" wrapText="1"/>
    </xf>
    <xf numFmtId="2" fontId="0" fillId="0" borderId="32" xfId="0" applyNumberFormat="1" applyBorder="1"/>
    <xf numFmtId="2" fontId="0" fillId="0" borderId="34" xfId="0" applyNumberFormat="1" applyBorder="1"/>
    <xf numFmtId="169" fontId="42" fillId="10" borderId="0" xfId="11" applyNumberFormat="1" applyFont="1" applyFill="1" applyBorder="1" applyProtection="1">
      <protection locked="0"/>
    </xf>
    <xf numFmtId="0" fontId="4" fillId="14" borderId="0" xfId="0" applyFont="1" applyFill="1"/>
    <xf numFmtId="172" fontId="4" fillId="14" borderId="0" xfId="7" applyNumberFormat="1" applyFont="1" applyFill="1" applyBorder="1" applyProtection="1">
      <protection locked="0"/>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4" fillId="11" borderId="27" xfId="0" applyFont="1" applyFill="1" applyBorder="1" applyAlignment="1">
      <alignment horizontal="center" vertical="center"/>
    </xf>
    <xf numFmtId="0" fontId="34" fillId="11" borderId="28" xfId="0" applyFont="1" applyFill="1" applyBorder="1" applyAlignment="1">
      <alignment horizontal="center" vertical="center"/>
    </xf>
    <xf numFmtId="0" fontId="34" fillId="11" borderId="31" xfId="0" applyFont="1" applyFill="1" applyBorder="1" applyAlignment="1">
      <alignment horizontal="center" vertical="center"/>
    </xf>
    <xf numFmtId="0" fontId="34"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4" fillId="11" borderId="29" xfId="0" applyFont="1" applyFill="1" applyBorder="1" applyAlignment="1">
      <alignment horizontal="center" vertical="center"/>
    </xf>
    <xf numFmtId="0" fontId="34" fillId="11" borderId="30" xfId="0" applyFont="1" applyFill="1" applyBorder="1" applyAlignment="1">
      <alignment horizontal="center" vertical="center"/>
    </xf>
    <xf numFmtId="0" fontId="38" fillId="12" borderId="35" xfId="3" applyFont="1" applyFill="1" applyBorder="1" applyAlignment="1">
      <alignment horizontal="left" vertical="top" wrapText="1"/>
    </xf>
    <xf numFmtId="0" fontId="38" fillId="12" borderId="36" xfId="3" applyFont="1" applyFill="1" applyBorder="1" applyAlignment="1">
      <alignment horizontal="left" vertical="top" wrapText="1"/>
    </xf>
    <xf numFmtId="0" fontId="38" fillId="12" borderId="37" xfId="3" applyFont="1" applyFill="1" applyBorder="1" applyAlignment="1">
      <alignment horizontal="left" vertical="top" wrapText="1"/>
    </xf>
    <xf numFmtId="0" fontId="38" fillId="12" borderId="33" xfId="3" applyFont="1" applyFill="1" applyBorder="1" applyAlignment="1">
      <alignment horizontal="left" vertical="top" wrapText="1"/>
    </xf>
    <xf numFmtId="0" fontId="38" fillId="12" borderId="20" xfId="3" applyFont="1" applyFill="1" applyBorder="1" applyAlignment="1">
      <alignment horizontal="left" vertical="top" wrapText="1"/>
    </xf>
    <xf numFmtId="0" fontId="38" fillId="12" borderId="34" xfId="3" applyFont="1" applyFill="1" applyBorder="1" applyAlignment="1">
      <alignment horizontal="left" vertical="top" wrapText="1"/>
    </xf>
  </cellXfs>
  <cellStyles count="12">
    <cellStyle name="=C:\WINNT\SYSTEM32\COMMAND.COM 6" xfId="4"/>
    <cellStyle name="Comma" xfId="7" builtinId="3"/>
    <cellStyle name="Comma 2" xfId="11"/>
    <cellStyle name="Comma 2 127"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2F2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tabSelected="1"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8"/>
      <c r="B6" s="129" t="s">
        <v>237</v>
      </c>
      <c r="C6" s="129" t="s">
        <v>238</v>
      </c>
      <c r="D6" s="130">
        <v>41380</v>
      </c>
      <c r="E6" s="129" t="s">
        <v>263</v>
      </c>
    </row>
    <row r="7" spans="1:5" ht="21.75" customHeight="1" x14ac:dyDescent="0.25">
      <c r="B7" s="132"/>
      <c r="C7" s="132"/>
      <c r="D7" s="133">
        <v>41393</v>
      </c>
      <c r="E7" s="132" t="s">
        <v>286</v>
      </c>
    </row>
    <row r="8" spans="1:5" ht="21.75" customHeight="1" x14ac:dyDescent="0.25">
      <c r="D8" s="133">
        <v>41649</v>
      </c>
      <c r="E8" s="135" t="s">
        <v>287</v>
      </c>
    </row>
    <row r="9" spans="1:5" ht="21.75" customHeight="1" x14ac:dyDescent="0.25">
      <c r="D9" s="133">
        <v>41649</v>
      </c>
      <c r="E9" s="132" t="s">
        <v>290</v>
      </c>
    </row>
    <row r="10" spans="1:5" ht="21.75" customHeight="1" x14ac:dyDescent="0.25">
      <c r="D10" s="133">
        <v>41649</v>
      </c>
      <c r="E10" s="132" t="s">
        <v>291</v>
      </c>
    </row>
    <row r="11" spans="1:5" x14ac:dyDescent="0.25">
      <c r="B11" s="131"/>
      <c r="C11" s="131"/>
      <c r="D11" s="131"/>
      <c r="E11" s="131"/>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7" customWidth="1"/>
    <col min="2" max="2" width="35.85546875" style="137" customWidth="1"/>
    <col min="3" max="3" width="155.7109375" style="137" customWidth="1"/>
    <col min="4" max="4" width="10.140625" style="137" bestFit="1" customWidth="1"/>
    <col min="5" max="16384" width="9.140625" style="137"/>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8" t="s">
        <v>94</v>
      </c>
    </row>
    <row r="6" spans="2:3" x14ac:dyDescent="0.3">
      <c r="B6" s="95" t="s">
        <v>213</v>
      </c>
      <c r="C6" s="138" t="s">
        <v>214</v>
      </c>
    </row>
    <row r="7" spans="2:3" ht="56.25" customHeight="1" x14ac:dyDescent="0.3">
      <c r="B7" s="96" t="s">
        <v>254</v>
      </c>
      <c r="C7" s="138" t="s">
        <v>285</v>
      </c>
    </row>
    <row r="8" spans="2:3" x14ac:dyDescent="0.3">
      <c r="B8" s="97" t="s">
        <v>255</v>
      </c>
      <c r="C8" s="138" t="s">
        <v>256</v>
      </c>
    </row>
    <row r="9" spans="2:3" ht="30" x14ac:dyDescent="0.3">
      <c r="B9" s="96" t="s">
        <v>220</v>
      </c>
      <c r="C9" s="138" t="s">
        <v>284</v>
      </c>
    </row>
    <row r="10" spans="2:3" x14ac:dyDescent="0.3">
      <c r="B10" s="97" t="s">
        <v>211</v>
      </c>
      <c r="C10" s="138"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7" t="s">
        <v>64</v>
      </c>
    </row>
    <row r="19" spans="2:4" ht="19.5" customHeight="1" x14ac:dyDescent="0.3">
      <c r="B19" s="137"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1" t="s">
        <v>218</v>
      </c>
      <c r="C26" s="181"/>
      <c r="D26" s="181"/>
    </row>
    <row r="28" spans="2:4" x14ac:dyDescent="0.3">
      <c r="B28" s="137"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B4" sqref="B4"/>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82" t="s">
        <v>335</v>
      </c>
      <c r="C2" s="183"/>
      <c r="D2" s="183"/>
      <c r="E2" s="183"/>
      <c r="F2" s="184"/>
      <c r="Z2" s="26" t="s">
        <v>79</v>
      </c>
    </row>
    <row r="3" spans="2:26" ht="24.75" customHeight="1" x14ac:dyDescent="0.3">
      <c r="B3" s="185"/>
      <c r="C3" s="186"/>
      <c r="D3" s="186"/>
      <c r="E3" s="186"/>
      <c r="F3" s="187"/>
    </row>
    <row r="4" spans="2:26" ht="18" customHeight="1" x14ac:dyDescent="0.3">
      <c r="B4" s="25" t="s">
        <v>78</v>
      </c>
      <c r="C4" s="27"/>
      <c r="D4" s="27"/>
      <c r="E4" s="27"/>
      <c r="F4" s="27"/>
    </row>
    <row r="5" spans="2:26" ht="24.75" customHeight="1" x14ac:dyDescent="0.3">
      <c r="B5" s="188"/>
      <c r="C5" s="189"/>
      <c r="D5" s="189"/>
      <c r="E5" s="189"/>
      <c r="F5" s="190"/>
    </row>
    <row r="6" spans="2:26" ht="13.5" customHeight="1" x14ac:dyDescent="0.3">
      <c r="B6" s="27"/>
      <c r="C6" s="27"/>
      <c r="D6" s="27"/>
      <c r="E6" s="27"/>
      <c r="F6" s="27"/>
    </row>
    <row r="7" spans="2:26" x14ac:dyDescent="0.3">
      <c r="B7" s="25" t="s">
        <v>48</v>
      </c>
      <c r="C7" s="137"/>
      <c r="D7" s="137"/>
      <c r="E7" s="137"/>
      <c r="F7" s="137"/>
    </row>
    <row r="8" spans="2:26" x14ac:dyDescent="0.3">
      <c r="B8" s="201" t="s">
        <v>27</v>
      </c>
      <c r="C8" s="202"/>
      <c r="D8" s="200" t="s">
        <v>30</v>
      </c>
      <c r="E8" s="200"/>
      <c r="F8" s="200"/>
    </row>
    <row r="9" spans="2:26" ht="22.5" customHeight="1" x14ac:dyDescent="0.3">
      <c r="B9" s="203" t="s">
        <v>254</v>
      </c>
      <c r="C9" s="204"/>
      <c r="D9" s="199" t="s">
        <v>332</v>
      </c>
      <c r="E9" s="199"/>
      <c r="F9" s="199"/>
    </row>
    <row r="10" spans="2:26" ht="22.5" customHeight="1" x14ac:dyDescent="0.3">
      <c r="B10" s="196" t="s">
        <v>305</v>
      </c>
      <c r="C10" s="197"/>
      <c r="D10" s="199" t="s">
        <v>333</v>
      </c>
      <c r="E10" s="199"/>
      <c r="F10" s="199"/>
    </row>
    <row r="11" spans="2:26" ht="22.5" customHeight="1" x14ac:dyDescent="0.3">
      <c r="B11" s="196"/>
      <c r="C11" s="197"/>
      <c r="D11" s="199"/>
      <c r="E11" s="199"/>
      <c r="F11" s="199"/>
    </row>
    <row r="12" spans="2:26" ht="22.5" customHeight="1" x14ac:dyDescent="0.3">
      <c r="B12" s="196"/>
      <c r="C12" s="197"/>
      <c r="D12" s="199"/>
      <c r="E12" s="199"/>
      <c r="F12" s="199"/>
    </row>
    <row r="13" spans="2:26" ht="22.5" customHeight="1" x14ac:dyDescent="0.3">
      <c r="B13" s="196"/>
      <c r="C13" s="197"/>
      <c r="D13" s="198"/>
      <c r="E13" s="198"/>
      <c r="F13" s="198"/>
    </row>
    <row r="14" spans="2:26" ht="22.5" customHeight="1" x14ac:dyDescent="0.3">
      <c r="B14" s="196"/>
      <c r="C14" s="197"/>
      <c r="D14" s="198"/>
      <c r="E14" s="198"/>
      <c r="F14" s="198"/>
    </row>
    <row r="15" spans="2:26" ht="22.5" customHeight="1" x14ac:dyDescent="0.3">
      <c r="B15" s="196"/>
      <c r="C15" s="197"/>
      <c r="D15" s="198" t="s">
        <v>294</v>
      </c>
      <c r="E15" s="198"/>
      <c r="F15" s="198"/>
    </row>
    <row r="16" spans="2:26" ht="22.5" customHeight="1" x14ac:dyDescent="0.3">
      <c r="B16" s="196"/>
      <c r="C16" s="197"/>
      <c r="D16" s="198"/>
      <c r="E16" s="198"/>
      <c r="F16" s="198"/>
    </row>
    <row r="17" spans="2:11" ht="22.5" customHeight="1" x14ac:dyDescent="0.3">
      <c r="B17" s="196"/>
      <c r="C17" s="197"/>
      <c r="D17" s="198"/>
      <c r="E17" s="198"/>
      <c r="F17" s="198"/>
    </row>
    <row r="18" spans="2:11" ht="22.5" customHeight="1" x14ac:dyDescent="0.3">
      <c r="B18" s="196"/>
      <c r="C18" s="197"/>
      <c r="D18" s="198"/>
      <c r="E18" s="198"/>
      <c r="F18" s="198"/>
    </row>
    <row r="19" spans="2:11" ht="22.5" customHeight="1" x14ac:dyDescent="0.3">
      <c r="B19" s="196"/>
      <c r="C19" s="197"/>
      <c r="D19" s="198"/>
      <c r="E19" s="198"/>
      <c r="F19" s="198"/>
    </row>
    <row r="20" spans="2:11" ht="22.5" customHeight="1" x14ac:dyDescent="0.3">
      <c r="B20" s="196"/>
      <c r="C20" s="197"/>
      <c r="D20" s="198"/>
      <c r="E20" s="198"/>
      <c r="F20" s="198"/>
    </row>
    <row r="21" spans="2:11" ht="22.5" customHeight="1" x14ac:dyDescent="0.3">
      <c r="B21" s="196"/>
      <c r="C21" s="197"/>
      <c r="D21" s="198"/>
      <c r="E21" s="198"/>
      <c r="F21" s="198"/>
    </row>
    <row r="22" spans="2:11" ht="22.5" customHeight="1" x14ac:dyDescent="0.3">
      <c r="B22" s="196"/>
      <c r="C22" s="197"/>
      <c r="D22" s="198"/>
      <c r="E22" s="198"/>
      <c r="F22" s="198"/>
    </row>
    <row r="23" spans="2:11" ht="22.5" customHeight="1" x14ac:dyDescent="0.3">
      <c r="B23" s="196"/>
      <c r="C23" s="197"/>
      <c r="D23" s="198"/>
      <c r="E23" s="198"/>
      <c r="F23" s="198"/>
    </row>
    <row r="24" spans="2:11" ht="12.75" customHeight="1" x14ac:dyDescent="0.3">
      <c r="B24" s="28"/>
      <c r="C24" s="28"/>
      <c r="D24" s="29"/>
      <c r="E24" s="29"/>
      <c r="F24" s="29"/>
    </row>
    <row r="25" spans="2:11" x14ac:dyDescent="0.3">
      <c r="B25" s="25" t="s">
        <v>49</v>
      </c>
      <c r="C25" s="137"/>
      <c r="D25" s="137"/>
      <c r="E25" s="137"/>
      <c r="F25" s="137"/>
    </row>
    <row r="26" spans="2:11" ht="38.25" customHeight="1" x14ac:dyDescent="0.3">
      <c r="B26" s="192" t="s">
        <v>47</v>
      </c>
      <c r="C26" s="194" t="s">
        <v>27</v>
      </c>
      <c r="D26" s="194" t="s">
        <v>28</v>
      </c>
      <c r="E26" s="194" t="s">
        <v>30</v>
      </c>
      <c r="F26" s="192" t="s">
        <v>295</v>
      </c>
      <c r="G26" s="191" t="s">
        <v>98</v>
      </c>
      <c r="H26" s="191"/>
      <c r="I26" s="191"/>
      <c r="J26" s="191"/>
      <c r="K26" s="191"/>
    </row>
    <row r="27" spans="2:11" ht="36" customHeight="1" x14ac:dyDescent="0.3">
      <c r="B27" s="193"/>
      <c r="C27" s="195"/>
      <c r="D27" s="195"/>
      <c r="E27" s="195"/>
      <c r="F27" s="193"/>
      <c r="G27" s="63" t="s">
        <v>99</v>
      </c>
      <c r="H27" s="63" t="s">
        <v>100</v>
      </c>
      <c r="I27" s="63" t="s">
        <v>101</v>
      </c>
      <c r="J27" s="63" t="s">
        <v>102</v>
      </c>
      <c r="K27" s="63" t="s">
        <v>103</v>
      </c>
    </row>
    <row r="28" spans="2:11" ht="27.75" customHeight="1" x14ac:dyDescent="0.3">
      <c r="B28" s="30">
        <v>1</v>
      </c>
      <c r="C28" s="138" t="s">
        <v>305</v>
      </c>
      <c r="D28" s="30" t="s">
        <v>29</v>
      </c>
      <c r="E28" s="138"/>
      <c r="F28" s="30"/>
      <c r="G28" s="64">
        <f>'Option 1'!$C$4</f>
        <v>0.24683057990935306</v>
      </c>
      <c r="H28" s="64">
        <f>'Option 1'!$C$5</f>
        <v>0.39544862071855508</v>
      </c>
      <c r="I28" s="64">
        <f>'Option 1'!$C$6</f>
        <v>0.49991823620657017</v>
      </c>
      <c r="J28" s="64">
        <f>'Option 1'!C7</f>
        <v>0.60391977414665143</v>
      </c>
      <c r="K28" s="65"/>
    </row>
    <row r="29" spans="2:11" ht="27.75" customHeight="1" x14ac:dyDescent="0.3">
      <c r="B29" s="30">
        <v>2</v>
      </c>
      <c r="C29" s="138"/>
      <c r="D29" s="30"/>
      <c r="E29" s="138"/>
      <c r="F29" s="30"/>
      <c r="G29" s="139"/>
      <c r="H29" s="139"/>
      <c r="I29" s="139"/>
      <c r="J29" s="139"/>
      <c r="K29" s="65"/>
    </row>
    <row r="30" spans="2:11" ht="27.75" customHeight="1" x14ac:dyDescent="0.3">
      <c r="B30" s="30">
        <v>3</v>
      </c>
      <c r="C30" s="138"/>
      <c r="D30" s="30"/>
      <c r="E30" s="138"/>
      <c r="F30" s="30"/>
      <c r="G30" s="139"/>
      <c r="H30" s="139"/>
      <c r="I30" s="139"/>
      <c r="J30" s="139"/>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6">
        <v>4.2799999999999998E-2</v>
      </c>
      <c r="D3" s="107" t="s">
        <v>247</v>
      </c>
      <c r="E3" s="21"/>
      <c r="F3" s="76"/>
      <c r="G3" s="125"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340</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3" t="s">
        <v>338</v>
      </c>
      <c r="C9" s="178">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341</v>
      </c>
      <c r="G12" s="106"/>
      <c r="H12" s="108">
        <v>0.44932000000000005</v>
      </c>
      <c r="I12" s="108">
        <v>0.43639882352941178</v>
      </c>
      <c r="J12" s="108">
        <v>0.42347764705882357</v>
      </c>
      <c r="K12" s="108">
        <v>0.4105564705882353</v>
      </c>
      <c r="L12" s="108">
        <v>0.39763529411764703</v>
      </c>
      <c r="M12" s="108">
        <v>0.38471411764705882</v>
      </c>
      <c r="N12" s="108">
        <v>0.37179294117647055</v>
      </c>
      <c r="O12" s="108">
        <v>0.35887176470588228</v>
      </c>
      <c r="P12" s="108">
        <v>0.34595058823529407</v>
      </c>
      <c r="Q12" s="108">
        <v>0.3330294117647058</v>
      </c>
      <c r="R12" s="108">
        <v>0.32010823529411753</v>
      </c>
      <c r="S12" s="108">
        <v>0.30718705882352931</v>
      </c>
      <c r="T12" s="108">
        <v>0.29426588235294104</v>
      </c>
      <c r="U12" s="108">
        <v>0.28134470588235277</v>
      </c>
      <c r="V12" s="108">
        <v>0.26842352941176456</v>
      </c>
      <c r="W12" s="108">
        <v>0.25550235294117629</v>
      </c>
      <c r="X12" s="108">
        <v>0.24258117647058805</v>
      </c>
      <c r="Y12" s="108">
        <v>0.22965999999999981</v>
      </c>
      <c r="Z12" s="108">
        <v>0.21673882352941154</v>
      </c>
      <c r="AA12" s="108">
        <v>0.2038176470588233</v>
      </c>
      <c r="AB12" s="108">
        <v>0.19089647058823506</v>
      </c>
      <c r="AC12" s="108">
        <v>0.17797529411764679</v>
      </c>
      <c r="AD12" s="108">
        <v>0.16505411764705855</v>
      </c>
      <c r="AE12" s="108">
        <v>0.1521329411764703</v>
      </c>
      <c r="AF12" s="108">
        <v>0.13921176470588204</v>
      </c>
      <c r="AG12" s="108">
        <v>0.12629058823529382</v>
      </c>
      <c r="AH12" s="108">
        <v>0.11336941176470558</v>
      </c>
      <c r="AI12" s="108">
        <v>0.10044823529411734</v>
      </c>
      <c r="AJ12" s="108">
        <v>8.7527058823529097E-2</v>
      </c>
      <c r="AK12" s="108">
        <v>7.4605882352940869E-2</v>
      </c>
      <c r="AL12" s="108">
        <v>6.1684705882352628E-2</v>
      </c>
      <c r="AM12" s="108">
        <v>4.8763529411764393E-2</v>
      </c>
      <c r="AN12" s="108">
        <v>3.5842352941176159E-2</v>
      </c>
      <c r="AO12" s="108">
        <v>2.2921176470587924E-2</v>
      </c>
      <c r="AP12" s="108">
        <v>9.999999999999688E-3</v>
      </c>
      <c r="AQ12" s="108">
        <v>0.01</v>
      </c>
      <c r="AR12" s="108">
        <v>0.01</v>
      </c>
      <c r="AS12" s="108">
        <v>0.01</v>
      </c>
      <c r="AT12" s="108">
        <v>0.01</v>
      </c>
      <c r="AU12" s="108">
        <v>0.01</v>
      </c>
      <c r="AV12" s="108">
        <v>0.01</v>
      </c>
      <c r="AW12" s="108">
        <v>0.01</v>
      </c>
      <c r="AX12" s="108">
        <v>0.01</v>
      </c>
      <c r="AY12" s="108">
        <v>0.01</v>
      </c>
      <c r="AZ12" s="108">
        <v>0.01</v>
      </c>
      <c r="BA12" s="108">
        <v>0.01</v>
      </c>
      <c r="BB12" s="108">
        <v>0.01</v>
      </c>
      <c r="BC12" s="108">
        <v>0.01</v>
      </c>
      <c r="BD12" s="108">
        <v>0.01</v>
      </c>
      <c r="BE12" s="108">
        <v>0.01</v>
      </c>
      <c r="BF12" s="108">
        <v>0.01</v>
      </c>
      <c r="BG12" s="108">
        <v>0.01</v>
      </c>
    </row>
    <row r="13" spans="1:59" x14ac:dyDescent="0.3">
      <c r="A13" s="21"/>
      <c r="B13" s="205" t="s">
        <v>73</v>
      </c>
      <c r="C13" s="206"/>
      <c r="D13" s="124"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7"/>
      <c r="C14" s="208"/>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9" t="s">
        <v>276</v>
      </c>
      <c r="C15" s="41" t="s">
        <v>269</v>
      </c>
      <c r="D15" s="123">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9"/>
      <c r="C16" s="41" t="s">
        <v>270</v>
      </c>
      <c r="D16" s="123">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9"/>
      <c r="C17" s="41" t="s">
        <v>271</v>
      </c>
      <c r="D17" s="123">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9"/>
      <c r="C18" s="41" t="s">
        <v>272</v>
      </c>
      <c r="D18" s="123">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9"/>
      <c r="C19" s="41" t="s">
        <v>273</v>
      </c>
      <c r="D19" s="123">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9"/>
      <c r="C20" s="41" t="s">
        <v>274</v>
      </c>
      <c r="D20" s="123">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9"/>
      <c r="C21" s="41" t="s">
        <v>240</v>
      </c>
      <c r="D21" s="123">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9"/>
      <c r="C22" s="41" t="s">
        <v>241</v>
      </c>
      <c r="D22" s="123">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9"/>
      <c r="C23" s="41" t="s">
        <v>72</v>
      </c>
      <c r="D23" s="123">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9"/>
      <c r="C24" s="41" t="s">
        <v>105</v>
      </c>
      <c r="D24" s="123">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row>
    <row r="28" spans="1:59" x14ac:dyDescent="0.3">
      <c r="E28" s="73"/>
    </row>
    <row r="32" spans="1:59" x14ac:dyDescent="0.3">
      <c r="H32" s="72"/>
    </row>
    <row r="33" spans="2:4" ht="47.25" customHeight="1" x14ac:dyDescent="0.3">
      <c r="D33" s="105"/>
    </row>
    <row r="34" spans="2:4" x14ac:dyDescent="0.3">
      <c r="B34" s="109"/>
    </row>
    <row r="35" spans="2:4" x14ac:dyDescent="0.3">
      <c r="B35" s="109"/>
      <c r="D35" s="72"/>
    </row>
    <row r="36" spans="2:4" x14ac:dyDescent="0.3">
      <c r="B36" s="109"/>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7" sqref="E7"/>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4" t="s">
        <v>11</v>
      </c>
      <c r="B7" s="60" t="s">
        <v>171</v>
      </c>
      <c r="C7" s="59"/>
      <c r="D7" s="60" t="s">
        <v>39</v>
      </c>
      <c r="E7" s="61">
        <f>-1*'Workings baseline'!E12/1000</f>
        <v>-4.7144528737005302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5"/>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5"/>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5"/>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5"/>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6"/>
      <c r="B12" s="121" t="s">
        <v>192</v>
      </c>
      <c r="C12" s="57"/>
      <c r="D12" s="122" t="s">
        <v>39</v>
      </c>
      <c r="E12" s="58">
        <f>SUM(E7:E11)</f>
        <v>-4.7144528737005302</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0" t="s">
        <v>258</v>
      </c>
      <c r="B13" s="9" t="s">
        <v>35</v>
      </c>
      <c r="D13" s="4" t="s">
        <v>39</v>
      </c>
      <c r="E13" s="34">
        <f>'Fixed data'!$G$6*E29/1000000</f>
        <v>-7.7655080584773467E-2</v>
      </c>
      <c r="F13" s="34">
        <f>'Fixed data'!$G$6*F29/1000000</f>
        <v>-7.7655080584773467E-2</v>
      </c>
      <c r="G13" s="34">
        <f>'Fixed data'!$G$6*G29/1000000</f>
        <v>-7.7655080584773467E-2</v>
      </c>
      <c r="H13" s="34">
        <f>'Fixed data'!$G$6*H29/1000000</f>
        <v>-7.7655080584773467E-2</v>
      </c>
      <c r="I13" s="34">
        <f>'Fixed data'!$G$6*I29/1000000</f>
        <v>-7.7655080584773467E-2</v>
      </c>
      <c r="J13" s="34">
        <f>'Fixed data'!$G$6*J29/1000000</f>
        <v>-7.7655080584773467E-2</v>
      </c>
      <c r="K13" s="34">
        <f>'Fixed data'!$G$6*K29/1000000</f>
        <v>-7.7655080584773467E-2</v>
      </c>
      <c r="L13" s="34">
        <f>'Fixed data'!$G$6*L29/1000000</f>
        <v>-7.7655080584773467E-2</v>
      </c>
      <c r="M13" s="34">
        <f>'Fixed data'!$G$6*M29/1000000</f>
        <v>-7.7655080584773467E-2</v>
      </c>
      <c r="N13" s="34">
        <f>'Fixed data'!$G$6*N29/1000000</f>
        <v>-7.7655080584773467E-2</v>
      </c>
      <c r="O13" s="34">
        <f>'Fixed data'!$G$6*O29/1000000</f>
        <v>-7.7655080584773467E-2</v>
      </c>
      <c r="P13" s="34">
        <f>'Fixed data'!$G$6*P29/1000000</f>
        <v>-7.7655080584773467E-2</v>
      </c>
      <c r="Q13" s="34">
        <f>'Fixed data'!$G$6*Q29/1000000</f>
        <v>-7.7655080584773467E-2</v>
      </c>
      <c r="R13" s="34">
        <f>'Fixed data'!$G$6*R29/1000000</f>
        <v>-7.7655080584773467E-2</v>
      </c>
      <c r="S13" s="34">
        <f>'Fixed data'!$G$6*S29/1000000</f>
        <v>-7.7655080584773467E-2</v>
      </c>
      <c r="T13" s="34">
        <f>'Fixed data'!$G$6*T29/1000000</f>
        <v>-7.7655080584773467E-2</v>
      </c>
      <c r="U13" s="34">
        <f>'Fixed data'!$G$6*U29/1000000</f>
        <v>-7.7655080584773467E-2</v>
      </c>
      <c r="V13" s="34">
        <f>'Fixed data'!$G$6*V29/1000000</f>
        <v>-7.7655080584773467E-2</v>
      </c>
      <c r="W13" s="34">
        <f>'Fixed data'!$G$6*W29/1000000</f>
        <v>-7.7655080584773467E-2</v>
      </c>
      <c r="X13" s="34">
        <f>'Fixed data'!$G$6*X29/1000000</f>
        <v>-7.7655080584773467E-2</v>
      </c>
      <c r="Y13" s="34">
        <f>'Fixed data'!$G$6*Y29/1000000</f>
        <v>-7.7655080584773467E-2</v>
      </c>
      <c r="Z13" s="34">
        <f>'Fixed data'!$G$6*Z29/1000000</f>
        <v>-7.7655080584773467E-2</v>
      </c>
      <c r="AA13" s="34">
        <f>'Fixed data'!$G$6*AA29/1000000</f>
        <v>-7.7655080584773467E-2</v>
      </c>
      <c r="AB13" s="34">
        <f>'Fixed data'!$G$6*AB29/1000000</f>
        <v>-7.7655080584773467E-2</v>
      </c>
      <c r="AC13" s="34">
        <f>'Fixed data'!$G$6*AC29/1000000</f>
        <v>-7.7655080584773467E-2</v>
      </c>
      <c r="AD13" s="34">
        <f>'Fixed data'!$G$6*AD29/1000000</f>
        <v>-7.7655080584773467E-2</v>
      </c>
      <c r="AE13" s="34">
        <f>'Fixed data'!$G$6*AE29/1000000</f>
        <v>-7.7655080584773467E-2</v>
      </c>
      <c r="AF13" s="34">
        <f>'Fixed data'!$G$6*AF29/1000000</f>
        <v>-7.7655080584773467E-2</v>
      </c>
      <c r="AG13" s="34">
        <f>'Fixed data'!$G$6*AG29/1000000</f>
        <v>-7.7655080584773467E-2</v>
      </c>
      <c r="AH13" s="34">
        <f>'Fixed data'!$G$6*AH29/1000000</f>
        <v>-7.7655080584773467E-2</v>
      </c>
      <c r="AI13" s="34">
        <f>'Fixed data'!$G$6*AI29/1000000</f>
        <v>-7.7655080584773467E-2</v>
      </c>
      <c r="AJ13" s="34">
        <f>'Fixed data'!$G$6*AJ29/1000000</f>
        <v>-7.7655080584773467E-2</v>
      </c>
      <c r="AK13" s="34">
        <f>'Fixed data'!$G$6*AK29/1000000</f>
        <v>-7.7655080584773467E-2</v>
      </c>
      <c r="AL13" s="34">
        <f>'Fixed data'!$G$6*AL29/1000000</f>
        <v>-7.7655080584773467E-2</v>
      </c>
      <c r="AM13" s="34">
        <f>'Fixed data'!$G$6*AM29/1000000</f>
        <v>-7.7655080584773467E-2</v>
      </c>
      <c r="AN13" s="34">
        <f>'Fixed data'!$G$6*AN29/1000000</f>
        <v>-7.7655080584773467E-2</v>
      </c>
      <c r="AO13" s="34">
        <f>'Fixed data'!$G$6*AO29/1000000</f>
        <v>-7.7655080584773467E-2</v>
      </c>
      <c r="AP13" s="34">
        <f>'Fixed data'!$G$6*AP29/1000000</f>
        <v>-7.7655080584773467E-2</v>
      </c>
      <c r="AQ13" s="34">
        <f>'Fixed data'!$G$6*AQ29/1000000</f>
        <v>-7.7655080584773467E-2</v>
      </c>
      <c r="AR13" s="34">
        <f>'Fixed data'!$G$6*AR29/1000000</f>
        <v>-7.7655080584773467E-2</v>
      </c>
      <c r="AS13" s="34">
        <f>'Fixed data'!$G$6*AS29/1000000</f>
        <v>-7.7655080584773467E-2</v>
      </c>
      <c r="AT13" s="34">
        <f>'Fixed data'!$G$6*AT29/1000000</f>
        <v>-7.7655080584773467E-2</v>
      </c>
      <c r="AU13" s="34">
        <f>'Fixed data'!$G$6*AU29/1000000</f>
        <v>-7.7655080584773467E-2</v>
      </c>
      <c r="AV13" s="34">
        <f>'Fixed data'!$G$6*AV29/1000000</f>
        <v>-7.7655080584773467E-2</v>
      </c>
      <c r="AW13" s="34">
        <f>'Fixed data'!$G$6*AW29/1000000</f>
        <v>-7.7655080584773467E-2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1"/>
      <c r="B14" s="9" t="s">
        <v>197</v>
      </c>
      <c r="D14" s="4" t="s">
        <v>39</v>
      </c>
      <c r="E14" s="34">
        <f>E30*'Fixed data'!H$5/1000000</f>
        <v>-5.2819257799800751E-3</v>
      </c>
      <c r="F14" s="34">
        <f>F30*'Fixed data'!I$5/1000000</f>
        <v>-5.1041232304521239E-3</v>
      </c>
      <c r="G14" s="34">
        <f>G30*'Fixed data'!J$5/1000000</f>
        <v>-4.9362356623352558E-3</v>
      </c>
      <c r="H14" s="34">
        <f>H30*'Fixed data'!K$5/1000000</f>
        <v>-4.9724957719732357E-3</v>
      </c>
      <c r="I14" s="34">
        <f>I30*'Fixed data'!L$5/1000000</f>
        <v>-4.9969931012251063E-3</v>
      </c>
      <c r="J14" s="34">
        <f>J30*'Fixed data'!M$5/1000000</f>
        <v>-5.0173412179481524E-3</v>
      </c>
      <c r="K14" s="34">
        <f>K30*'Fixed data'!N$5/1000000</f>
        <v>-1.013912452098412E-2</v>
      </c>
      <c r="L14" s="34">
        <f>L30*'Fixed data'!O$5/1000000</f>
        <v>-1.4886090938022593E-2</v>
      </c>
      <c r="M14" s="34">
        <f>M30*'Fixed data'!P$5/1000000</f>
        <v>-1.9272700466926859E-2</v>
      </c>
      <c r="N14" s="34">
        <f>N30*'Fixed data'!Q$5/1000000</f>
        <v>-2.3285004535067804E-2</v>
      </c>
      <c r="O14" s="34">
        <f>O30*'Fixed data'!R$5/1000000</f>
        <v>-2.6936440289840369E-2</v>
      </c>
      <c r="P14" s="34">
        <f>P30*'Fixed data'!S$5/1000000</f>
        <v>-3.022016130123854E-2</v>
      </c>
      <c r="Q14" s="34">
        <f>Q30*'Fixed data'!T$5/1000000</f>
        <v>-3.3130343989724649E-2</v>
      </c>
      <c r="R14" s="34">
        <f>R30*'Fixed data'!U$5/1000000</f>
        <v>-3.5678891226991111E-2</v>
      </c>
      <c r="S14" s="34">
        <f>S30*'Fixed data'!V$5/1000000</f>
        <v>-3.7854411566579704E-2</v>
      </c>
      <c r="T14" s="34">
        <f>T30*'Fixed data'!W$5/1000000</f>
        <v>-4.6917572024253312E-2</v>
      </c>
      <c r="U14" s="34">
        <f>U30*'Fixed data'!X$5/1000000</f>
        <v>-4.8394429738072897E-2</v>
      </c>
      <c r="V14" s="34">
        <f>V30*'Fixed data'!Y$5/1000000</f>
        <v>-4.9461191294358046E-2</v>
      </c>
      <c r="W14" s="34">
        <f>W30*'Fixed data'!Z$5/1000000</f>
        <v>-5.0117856693108767E-2</v>
      </c>
      <c r="X14" s="34">
        <f>X30*'Fixed data'!AA$5/1000000</f>
        <v>-5.0364425934325066E-2</v>
      </c>
      <c r="Y14" s="34">
        <f>Y30*'Fixed data'!AB$5/1000000</f>
        <v>-5.0200899018006923E-2</v>
      </c>
      <c r="Z14" s="34">
        <f>Z30*'Fixed data'!AC$5/1000000</f>
        <v>-4.9223802155990488E-2</v>
      </c>
      <c r="AA14" s="34">
        <f>AA30*'Fixed data'!AD$5/1000000</f>
        <v>-4.826937550728453E-2</v>
      </c>
      <c r="AB14" s="34">
        <f>AB30*'Fixed data'!AE$5/1000000</f>
        <v>-4.6904852701044129E-2</v>
      </c>
      <c r="AC14" s="34">
        <f>AC30*'Fixed data'!AF$5/1000000</f>
        <v>-4.5130233737269293E-2</v>
      </c>
      <c r="AD14" s="34">
        <f>AD30*'Fixed data'!AG$5/1000000</f>
        <v>-4.2945518615960049E-2</v>
      </c>
      <c r="AE14" s="34">
        <f>AE30*'Fixed data'!AH$5/1000000</f>
        <v>-4.0350707337116362E-2</v>
      </c>
      <c r="AF14" s="34">
        <f>AF30*'Fixed data'!AI$5/1000000</f>
        <v>-3.7345799900738254E-2</v>
      </c>
      <c r="AG14" s="34">
        <f>AG30*'Fixed data'!AJ$5/1000000</f>
        <v>-3.3930796306825703E-2</v>
      </c>
      <c r="AH14" s="34">
        <f>AH30*'Fixed data'!AK$5/1000000</f>
        <v>-3.0105696555378734E-2</v>
      </c>
      <c r="AI14" s="34">
        <f>AI30*'Fixed data'!AL$5/1000000</f>
        <v>-2.5730660102362746E-2</v>
      </c>
      <c r="AJ14" s="34">
        <f>AJ30*'Fixed data'!AM$5/1000000</f>
        <v>-2.1114660618527941E-2</v>
      </c>
      <c r="AK14" s="34">
        <f>AK30*'Fixed data'!AN$5/1000000</f>
        <v>-1.6088564977158711E-2</v>
      </c>
      <c r="AL14" s="34">
        <f>AL30*'Fixed data'!AO$5/1000000</f>
        <v>-1.0652373178255053E-2</v>
      </c>
      <c r="AM14" s="34">
        <f>AM30*'Fixed data'!AP$5/1000000</f>
        <v>-4.8060852218169605E-3</v>
      </c>
      <c r="AN14" s="34">
        <f>AN30*'Fixed data'!AQ$5/1000000</f>
        <v>-4.9874469283007735E-3</v>
      </c>
      <c r="AO14" s="34">
        <f>AO30*'Fixed data'!AR$5/1000000</f>
        <v>-5.1461384214739813E-3</v>
      </c>
      <c r="AP14" s="34">
        <f>AP30*'Fixed data'!AS$5/1000000</f>
        <v>-5.3048299146471875E-3</v>
      </c>
      <c r="AQ14" s="34">
        <f>AQ30*'Fixed data'!AT$5/1000000</f>
        <v>-5.4635214078203936E-3</v>
      </c>
      <c r="AR14" s="34">
        <f>AR30*'Fixed data'!AU$5/1000000</f>
        <v>-5.6222129009935997E-3</v>
      </c>
      <c r="AS14" s="34">
        <f>AS30*'Fixed data'!AV$5/1000000</f>
        <v>-5.8035746074772644E-3</v>
      </c>
      <c r="AT14" s="34">
        <f>AT30*'Fixed data'!AW$5/1000000</f>
        <v>-5.939595887340012E-3</v>
      </c>
      <c r="AU14" s="34">
        <f>AU30*'Fixed data'!AX$5/1000000</f>
        <v>-6.0982873805132207E-3</v>
      </c>
      <c r="AV14" s="34">
        <f>AV30*'Fixed data'!AY$5/1000000</f>
        <v>-6.2569788736864269E-3</v>
      </c>
      <c r="AW14" s="34">
        <f>AW30*'Fixed data'!AZ$5/1000000</f>
        <v>-6.3930001535491736E-3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1"/>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1"/>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1"/>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1"/>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1"/>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1"/>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1"/>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1"/>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1"/>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2"/>
      <c r="B24" s="13" t="s">
        <v>97</v>
      </c>
      <c r="C24" s="13"/>
      <c r="D24" s="13" t="s">
        <v>39</v>
      </c>
      <c r="E24" s="52">
        <f>SUM(E13:E23)</f>
        <v>-8.293700636475354E-2</v>
      </c>
      <c r="F24" s="52">
        <f t="shared" ref="F24:BD24" si="1">SUM(F13:F23)</f>
        <v>-8.2759203815225585E-2</v>
      </c>
      <c r="G24" s="52">
        <f t="shared" si="1"/>
        <v>-8.259131624710872E-2</v>
      </c>
      <c r="H24" s="52">
        <f t="shared" si="1"/>
        <v>-8.2627576356746696E-2</v>
      </c>
      <c r="I24" s="52">
        <f t="shared" si="1"/>
        <v>-8.265207368599857E-2</v>
      </c>
      <c r="J24" s="52">
        <f t="shared" si="1"/>
        <v>-8.2672421802721621E-2</v>
      </c>
      <c r="K24" s="52">
        <f t="shared" si="1"/>
        <v>-8.7794205105757583E-2</v>
      </c>
      <c r="L24" s="52">
        <f t="shared" si="1"/>
        <v>-9.2541171522796062E-2</v>
      </c>
      <c r="M24" s="52">
        <f t="shared" si="1"/>
        <v>-9.6927781051700329E-2</v>
      </c>
      <c r="N24" s="52">
        <f t="shared" si="1"/>
        <v>-0.10094008511984127</v>
      </c>
      <c r="O24" s="52">
        <f t="shared" si="1"/>
        <v>-0.10459152087461383</v>
      </c>
      <c r="P24" s="52">
        <f t="shared" si="1"/>
        <v>-0.10787524188601201</v>
      </c>
      <c r="Q24" s="52">
        <f t="shared" si="1"/>
        <v>-0.11078542457449811</v>
      </c>
      <c r="R24" s="52">
        <f t="shared" si="1"/>
        <v>-0.11333397181176458</v>
      </c>
      <c r="S24" s="52">
        <f t="shared" si="1"/>
        <v>-0.11550949215135317</v>
      </c>
      <c r="T24" s="52">
        <f t="shared" si="1"/>
        <v>-0.12457265260902678</v>
      </c>
      <c r="U24" s="52">
        <f t="shared" si="1"/>
        <v>-0.12604951032284636</v>
      </c>
      <c r="V24" s="52">
        <f t="shared" si="1"/>
        <v>-0.12711627187913152</v>
      </c>
      <c r="W24" s="52">
        <f t="shared" si="1"/>
        <v>-0.12777293727788225</v>
      </c>
      <c r="X24" s="52">
        <f t="shared" si="1"/>
        <v>-0.12801950651909855</v>
      </c>
      <c r="Y24" s="52">
        <f t="shared" si="1"/>
        <v>-0.12785597960278039</v>
      </c>
      <c r="Z24" s="52">
        <f t="shared" si="1"/>
        <v>-0.12687888274076395</v>
      </c>
      <c r="AA24" s="52">
        <f t="shared" si="1"/>
        <v>-0.12592445609205799</v>
      </c>
      <c r="AB24" s="52">
        <f t="shared" si="1"/>
        <v>-0.1245599332858176</v>
      </c>
      <c r="AC24" s="52">
        <f t="shared" si="1"/>
        <v>-0.12278531432204276</v>
      </c>
      <c r="AD24" s="52">
        <f t="shared" si="1"/>
        <v>-0.12060059920073352</v>
      </c>
      <c r="AE24" s="52">
        <f t="shared" si="1"/>
        <v>-0.11800578792188983</v>
      </c>
      <c r="AF24" s="52">
        <f t="shared" si="1"/>
        <v>-0.11500088048551171</v>
      </c>
      <c r="AG24" s="52">
        <f t="shared" si="1"/>
        <v>-0.11158587689159917</v>
      </c>
      <c r="AH24" s="52">
        <f t="shared" si="1"/>
        <v>-0.1077607771401522</v>
      </c>
      <c r="AI24" s="52">
        <f t="shared" si="1"/>
        <v>-0.10338574068713621</v>
      </c>
      <c r="AJ24" s="52">
        <f t="shared" si="1"/>
        <v>-9.8769741203301412E-2</v>
      </c>
      <c r="AK24" s="52">
        <f t="shared" si="1"/>
        <v>-9.3743645561932182E-2</v>
      </c>
      <c r="AL24" s="52">
        <f t="shared" si="1"/>
        <v>-8.8307453763028523E-2</v>
      </c>
      <c r="AM24" s="52">
        <f t="shared" si="1"/>
        <v>-8.2461165806590422E-2</v>
      </c>
      <c r="AN24" s="52">
        <f t="shared" si="1"/>
        <v>-8.2642527513074243E-2</v>
      </c>
      <c r="AO24" s="52">
        <f t="shared" si="1"/>
        <v>-8.2801219006247442E-2</v>
      </c>
      <c r="AP24" s="52">
        <f t="shared" si="1"/>
        <v>-8.2959910499420655E-2</v>
      </c>
      <c r="AQ24" s="52">
        <f t="shared" si="1"/>
        <v>-8.3118601992593855E-2</v>
      </c>
      <c r="AR24" s="52">
        <f t="shared" si="1"/>
        <v>-8.3277293485767068E-2</v>
      </c>
      <c r="AS24" s="52">
        <f t="shared" si="1"/>
        <v>-8.3458655192250736E-2</v>
      </c>
      <c r="AT24" s="52">
        <f t="shared" si="1"/>
        <v>-8.359467647211348E-2</v>
      </c>
      <c r="AU24" s="52">
        <f t="shared" si="1"/>
        <v>-8.3753367965286693E-2</v>
      </c>
      <c r="AV24" s="52">
        <f t="shared" si="1"/>
        <v>-8.3912059458459892E-2</v>
      </c>
      <c r="AW24" s="52">
        <f t="shared" si="1"/>
        <v>-8.4048080738322636E-2</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3"/>
      <c r="B27" s="120" t="s">
        <v>210</v>
      </c>
      <c r="C27" s="114"/>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row>
    <row r="28" spans="1:56" x14ac:dyDescent="0.3">
      <c r="A28" s="116"/>
      <c r="B28" s="117"/>
      <c r="C28" s="118"/>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ht="12.75" customHeight="1" x14ac:dyDescent="0.3">
      <c r="A29" s="213" t="s">
        <v>257</v>
      </c>
      <c r="B29" s="4" t="s">
        <v>205</v>
      </c>
      <c r="D29" s="4" t="s">
        <v>85</v>
      </c>
      <c r="E29" s="43">
        <f>-1*'Workings baseline'!E11</f>
        <v>-2098.390337993661</v>
      </c>
      <c r="F29" s="142">
        <f>-1*'Workings baseline'!F11</f>
        <v>-2098.390337993661</v>
      </c>
      <c r="G29" s="142">
        <f>-1*'Workings baseline'!G11</f>
        <v>-2098.390337993661</v>
      </c>
      <c r="H29" s="142">
        <f>-1*'Workings baseline'!H11</f>
        <v>-2098.390337993661</v>
      </c>
      <c r="I29" s="142">
        <f>-1*'Workings baseline'!I11</f>
        <v>-2098.390337993661</v>
      </c>
      <c r="J29" s="142">
        <f>-1*'Workings baseline'!J11</f>
        <v>-2098.390337993661</v>
      </c>
      <c r="K29" s="142">
        <f>-1*'Workings baseline'!K11</f>
        <v>-2098.390337993661</v>
      </c>
      <c r="L29" s="142">
        <f>-1*'Workings baseline'!L11</f>
        <v>-2098.390337993661</v>
      </c>
      <c r="M29" s="142">
        <f>-1*'Workings baseline'!M11</f>
        <v>-2098.390337993661</v>
      </c>
      <c r="N29" s="142">
        <f>-1*'Workings baseline'!N11</f>
        <v>-2098.390337993661</v>
      </c>
      <c r="O29" s="142">
        <f>-1*'Workings baseline'!O11</f>
        <v>-2098.390337993661</v>
      </c>
      <c r="P29" s="142">
        <f>-1*'Workings baseline'!P11</f>
        <v>-2098.390337993661</v>
      </c>
      <c r="Q29" s="142">
        <f>-1*'Workings baseline'!Q11</f>
        <v>-2098.390337993661</v>
      </c>
      <c r="R29" s="142">
        <f>-1*'Workings baseline'!R11</f>
        <v>-2098.390337993661</v>
      </c>
      <c r="S29" s="142">
        <f>-1*'Workings baseline'!S11</f>
        <v>-2098.390337993661</v>
      </c>
      <c r="T29" s="142">
        <f>-1*'Workings baseline'!T11</f>
        <v>-2098.390337993661</v>
      </c>
      <c r="U29" s="142">
        <f>-1*'Workings baseline'!U11</f>
        <v>-2098.390337993661</v>
      </c>
      <c r="V29" s="142">
        <f>-1*'Workings baseline'!V11</f>
        <v>-2098.390337993661</v>
      </c>
      <c r="W29" s="142">
        <f>-1*'Workings baseline'!W11</f>
        <v>-2098.390337993661</v>
      </c>
      <c r="X29" s="142">
        <f>-1*'Workings baseline'!X11</f>
        <v>-2098.390337993661</v>
      </c>
      <c r="Y29" s="142">
        <f>-1*'Workings baseline'!Y11</f>
        <v>-2098.390337993661</v>
      </c>
      <c r="Z29" s="142">
        <f>-1*'Workings baseline'!Z11</f>
        <v>-2098.390337993661</v>
      </c>
      <c r="AA29" s="142">
        <f>-1*'Workings baseline'!AA11</f>
        <v>-2098.390337993661</v>
      </c>
      <c r="AB29" s="142">
        <f>-1*'Workings baseline'!AB11</f>
        <v>-2098.390337993661</v>
      </c>
      <c r="AC29" s="142">
        <f>-1*'Workings baseline'!AC11</f>
        <v>-2098.390337993661</v>
      </c>
      <c r="AD29" s="142">
        <f>-1*'Workings baseline'!AD11</f>
        <v>-2098.390337993661</v>
      </c>
      <c r="AE29" s="142">
        <f>-1*'Workings baseline'!AE11</f>
        <v>-2098.390337993661</v>
      </c>
      <c r="AF29" s="142">
        <f>-1*'Workings baseline'!AF11</f>
        <v>-2098.390337993661</v>
      </c>
      <c r="AG29" s="142">
        <f>-1*'Workings baseline'!AG11</f>
        <v>-2098.390337993661</v>
      </c>
      <c r="AH29" s="142">
        <f>-1*'Workings baseline'!AH11</f>
        <v>-2098.390337993661</v>
      </c>
      <c r="AI29" s="142">
        <f>-1*'Workings baseline'!AI11</f>
        <v>-2098.390337993661</v>
      </c>
      <c r="AJ29" s="142">
        <f>-1*'Workings baseline'!AJ11</f>
        <v>-2098.390337993661</v>
      </c>
      <c r="AK29" s="142">
        <f>-1*'Workings baseline'!AK11</f>
        <v>-2098.390337993661</v>
      </c>
      <c r="AL29" s="142">
        <f>-1*'Workings baseline'!AL11</f>
        <v>-2098.390337993661</v>
      </c>
      <c r="AM29" s="142">
        <f>-1*'Workings baseline'!AM11</f>
        <v>-2098.390337993661</v>
      </c>
      <c r="AN29" s="142">
        <f>-1*'Workings baseline'!AN11</f>
        <v>-2098.390337993661</v>
      </c>
      <c r="AO29" s="142">
        <f>-1*'Workings baseline'!AO11</f>
        <v>-2098.390337993661</v>
      </c>
      <c r="AP29" s="142">
        <f>-1*'Workings baseline'!AP11</f>
        <v>-2098.390337993661</v>
      </c>
      <c r="AQ29" s="142">
        <f>-1*'Workings baseline'!AQ11</f>
        <v>-2098.390337993661</v>
      </c>
      <c r="AR29" s="142">
        <f>-1*'Workings baseline'!AR11</f>
        <v>-2098.390337993661</v>
      </c>
      <c r="AS29" s="142">
        <f>-1*'Workings baseline'!AS11</f>
        <v>-2098.390337993661</v>
      </c>
      <c r="AT29" s="142">
        <f>-1*'Workings baseline'!AT11</f>
        <v>-2098.390337993661</v>
      </c>
      <c r="AU29" s="142">
        <f>-1*'Workings baseline'!AU11</f>
        <v>-2098.390337993661</v>
      </c>
      <c r="AV29" s="142">
        <f>-1*'Workings baseline'!AV11</f>
        <v>-2098.390337993661</v>
      </c>
      <c r="AW29" s="142">
        <f>-1*'Workings baseline'!AW11</f>
        <v>-2098.390337993661</v>
      </c>
      <c r="AX29" s="43"/>
      <c r="AY29" s="43"/>
      <c r="AZ29" s="43"/>
      <c r="BA29" s="43"/>
      <c r="BB29" s="43"/>
      <c r="BC29" s="43"/>
      <c r="BD29" s="43"/>
    </row>
    <row r="30" spans="1:56" x14ac:dyDescent="0.3">
      <c r="A30" s="213"/>
      <c r="B30" s="4" t="s">
        <v>206</v>
      </c>
      <c r="D30" s="4" t="s">
        <v>87</v>
      </c>
      <c r="E30" s="34">
        <f>E29*'Fixed data'!H$12</f>
        <v>-942.84874666731184</v>
      </c>
      <c r="F30" s="34">
        <f>F29*'Fixed data'!I$12</f>
        <v>-915.73507480591843</v>
      </c>
      <c r="G30" s="34">
        <f>G29*'Fixed data'!J$12</f>
        <v>-888.62140294452502</v>
      </c>
      <c r="H30" s="34">
        <f>H29*'Fixed data'!K$12</f>
        <v>-861.5077310831316</v>
      </c>
      <c r="I30" s="34">
        <f>I29*'Fixed data'!L$12</f>
        <v>-834.39405922173819</v>
      </c>
      <c r="J30" s="34">
        <f>J29*'Fixed data'!M$12</f>
        <v>-807.28038736034478</v>
      </c>
      <c r="K30" s="34">
        <f>K29*'Fixed data'!N$12</f>
        <v>-780.16671549895136</v>
      </c>
      <c r="L30" s="34">
        <f>L29*'Fixed data'!O$12</f>
        <v>-753.05304363755783</v>
      </c>
      <c r="M30" s="34">
        <f>M29*'Fixed data'!P$12</f>
        <v>-725.93937177616453</v>
      </c>
      <c r="N30" s="34">
        <f>N29*'Fixed data'!Q$12</f>
        <v>-698.82569991477112</v>
      </c>
      <c r="O30" s="34">
        <f>O29*'Fixed data'!R$12</f>
        <v>-671.71202805337759</v>
      </c>
      <c r="P30" s="34">
        <f>P29*'Fixed data'!S$12</f>
        <v>-644.59835619198429</v>
      </c>
      <c r="Q30" s="34">
        <f>Q29*'Fixed data'!T$12</f>
        <v>-617.48468433059088</v>
      </c>
      <c r="R30" s="34">
        <f>R29*'Fixed data'!U$12</f>
        <v>-590.37101246919735</v>
      </c>
      <c r="S30" s="34">
        <f>S29*'Fixed data'!V$12</f>
        <v>-563.25734060780405</v>
      </c>
      <c r="T30" s="34">
        <f>T29*'Fixed data'!W$12</f>
        <v>-536.14366874641053</v>
      </c>
      <c r="U30" s="34">
        <f>U29*'Fixed data'!X$12</f>
        <v>-509.02999688501717</v>
      </c>
      <c r="V30" s="34">
        <f>V29*'Fixed data'!Y$12</f>
        <v>-481.91632502362376</v>
      </c>
      <c r="W30" s="34">
        <f>W29*'Fixed data'!Z$12</f>
        <v>-454.80265316223034</v>
      </c>
      <c r="X30" s="34">
        <f>X29*'Fixed data'!AA$12</f>
        <v>-427.68898130083693</v>
      </c>
      <c r="Y30" s="34">
        <f>Y29*'Fixed data'!AB$12</f>
        <v>-400.57530943944352</v>
      </c>
      <c r="Z30" s="34">
        <f>Z29*'Fixed data'!AC$12</f>
        <v>-373.46163757805004</v>
      </c>
      <c r="AA30" s="34">
        <f>AA29*'Fixed data'!AD$12</f>
        <v>-346.34796571665669</v>
      </c>
      <c r="AB30" s="34">
        <f>AB29*'Fixed data'!AE$12</f>
        <v>-319.23429385526327</v>
      </c>
      <c r="AC30" s="34">
        <f>AC29*'Fixed data'!AF$12</f>
        <v>-292.1206219938698</v>
      </c>
      <c r="AD30" s="34">
        <f>AD29*'Fixed data'!AG$12</f>
        <v>-265.00695013247645</v>
      </c>
      <c r="AE30" s="34">
        <f>AE29*'Fixed data'!AH$12</f>
        <v>-237.89327827108306</v>
      </c>
      <c r="AF30" s="34">
        <f>AF29*'Fixed data'!AI$12</f>
        <v>-210.77960640968968</v>
      </c>
      <c r="AG30" s="34">
        <f>AG29*'Fixed data'!AJ$12</f>
        <v>-183.66593454829626</v>
      </c>
      <c r="AH30" s="34">
        <f>AH29*'Fixed data'!AK$12</f>
        <v>-156.55226268690291</v>
      </c>
      <c r="AI30" s="34">
        <f>AI29*'Fixed data'!AL$12</f>
        <v>-129.43859082550949</v>
      </c>
      <c r="AJ30" s="34">
        <f>AJ29*'Fixed data'!AM$12</f>
        <v>-102.32491896411611</v>
      </c>
      <c r="AK30" s="34">
        <f>AK29*'Fixed data'!AN$12</f>
        <v>-75.211247102722723</v>
      </c>
      <c r="AL30" s="34">
        <f>AL29*'Fixed data'!AO$12</f>
        <v>-48.097575241329345</v>
      </c>
      <c r="AM30" s="34">
        <f>AM29*'Fixed data'!AP$12</f>
        <v>-20.983903379935956</v>
      </c>
      <c r="AN30" s="34">
        <f>AN29*'Fixed data'!AQ$12</f>
        <v>-20.98390337993661</v>
      </c>
      <c r="AO30" s="34">
        <f>AO29*'Fixed data'!AR$12</f>
        <v>-20.98390337993661</v>
      </c>
      <c r="AP30" s="34">
        <f>AP29*'Fixed data'!AS$12</f>
        <v>-20.98390337993661</v>
      </c>
      <c r="AQ30" s="34">
        <f>AQ29*'Fixed data'!AT$12</f>
        <v>-20.98390337993661</v>
      </c>
      <c r="AR30" s="34">
        <f>AR29*'Fixed data'!AU$12</f>
        <v>-20.98390337993661</v>
      </c>
      <c r="AS30" s="34">
        <f>AS29*'Fixed data'!AV$12</f>
        <v>-20.98390337993661</v>
      </c>
      <c r="AT30" s="34">
        <f>AT29*'Fixed data'!AW$12</f>
        <v>-20.98390337993661</v>
      </c>
      <c r="AU30" s="34">
        <f>AU29*'Fixed data'!AX$12</f>
        <v>-20.98390337993661</v>
      </c>
      <c r="AV30" s="34">
        <f>AV29*'Fixed data'!AY$12</f>
        <v>-20.98390337993661</v>
      </c>
      <c r="AW30" s="34">
        <f>AW29*'Fixed data'!AZ$12</f>
        <v>-20.98390337993661</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3"/>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3"/>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3"/>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3"/>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3"/>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3"/>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6"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E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A16" sqref="A16"/>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7" t="s">
        <v>312</v>
      </c>
      <c r="B4" s="218"/>
      <c r="F4" s="149" t="s">
        <v>297</v>
      </c>
      <c r="G4" s="150">
        <v>0.53</v>
      </c>
      <c r="K4" s="145"/>
      <c r="L4" s="146" t="s">
        <v>299</v>
      </c>
    </row>
    <row r="5" spans="1:49" ht="15.75" thickBot="1" x14ac:dyDescent="0.3">
      <c r="A5" s="219"/>
      <c r="B5" s="220"/>
      <c r="F5" s="151" t="s">
        <v>296</v>
      </c>
      <c r="G5" s="152">
        <f>(L5*G4)+((1-L5)*G4^2)</f>
        <v>0.30581000000000003</v>
      </c>
      <c r="K5" s="147" t="s">
        <v>298</v>
      </c>
      <c r="L5" s="148">
        <v>0.1</v>
      </c>
    </row>
    <row r="6" spans="1:49" x14ac:dyDescent="0.25">
      <c r="A6" s="153" t="s">
        <v>306</v>
      </c>
      <c r="B6" s="176">
        <f>SUM(E10:AW10)</f>
        <v>45.5154752589183</v>
      </c>
      <c r="D6" s="143"/>
      <c r="G6" s="143"/>
      <c r="H6" s="143"/>
      <c r="I6" s="143"/>
      <c r="J6" s="143"/>
      <c r="K6" s="143"/>
    </row>
    <row r="7" spans="1:49" x14ac:dyDescent="0.25">
      <c r="A7" s="153" t="s">
        <v>309</v>
      </c>
      <c r="B7" s="168">
        <v>103.57912</v>
      </c>
    </row>
    <row r="8" spans="1:49" x14ac:dyDescent="0.25">
      <c r="A8" s="153" t="s">
        <v>307</v>
      </c>
      <c r="B8" s="154">
        <v>0.185</v>
      </c>
      <c r="E8" s="159" t="s">
        <v>300</v>
      </c>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1"/>
    </row>
    <row r="9" spans="1:49" ht="16.5" thickBot="1" x14ac:dyDescent="0.35">
      <c r="A9" s="155" t="s">
        <v>313</v>
      </c>
      <c r="B9" s="152">
        <f>(305^2*B8)*G5*8760/1000000</f>
        <v>46.102788690150007</v>
      </c>
      <c r="D9" s="156" t="s">
        <v>301</v>
      </c>
      <c r="E9" s="157">
        <v>2016</v>
      </c>
      <c r="F9" s="157">
        <v>2017</v>
      </c>
      <c r="G9" s="157">
        <v>2018</v>
      </c>
      <c r="H9" s="157">
        <v>2019</v>
      </c>
      <c r="I9" s="157">
        <v>2020</v>
      </c>
      <c r="J9" s="157">
        <v>2021</v>
      </c>
      <c r="K9" s="157">
        <v>2022</v>
      </c>
      <c r="L9" s="157">
        <v>2023</v>
      </c>
      <c r="M9" s="157">
        <v>2024</v>
      </c>
      <c r="N9" s="157">
        <v>2025</v>
      </c>
      <c r="O9" s="157">
        <v>2026</v>
      </c>
      <c r="P9" s="157">
        <v>2027</v>
      </c>
      <c r="Q9" s="157">
        <v>2028</v>
      </c>
      <c r="R9" s="157">
        <v>2029</v>
      </c>
      <c r="S9" s="157">
        <v>2030</v>
      </c>
      <c r="T9" s="157">
        <v>2031</v>
      </c>
      <c r="U9" s="157">
        <v>2032</v>
      </c>
      <c r="V9" s="157">
        <v>2033</v>
      </c>
      <c r="W9" s="157">
        <v>2034</v>
      </c>
      <c r="X9" s="157">
        <v>2035</v>
      </c>
      <c r="Y9" s="157">
        <v>2036</v>
      </c>
      <c r="Z9" s="157">
        <v>2037</v>
      </c>
      <c r="AA9" s="157">
        <v>2038</v>
      </c>
      <c r="AB9" s="157">
        <v>2039</v>
      </c>
      <c r="AC9" s="157">
        <v>2040</v>
      </c>
      <c r="AD9" s="157">
        <v>2041</v>
      </c>
      <c r="AE9" s="157">
        <v>2042</v>
      </c>
      <c r="AF9" s="157">
        <v>2043</v>
      </c>
      <c r="AG9" s="157">
        <v>2044</v>
      </c>
      <c r="AH9" s="157">
        <v>2045</v>
      </c>
      <c r="AI9" s="157">
        <v>2046</v>
      </c>
      <c r="AJ9" s="157">
        <v>2047</v>
      </c>
      <c r="AK9" s="157">
        <v>2048</v>
      </c>
      <c r="AL9" s="157">
        <v>2049</v>
      </c>
      <c r="AM9" s="157">
        <v>2050</v>
      </c>
      <c r="AN9" s="157">
        <v>2051</v>
      </c>
      <c r="AO9" s="157">
        <v>2052</v>
      </c>
      <c r="AP9" s="157">
        <v>2053</v>
      </c>
      <c r="AQ9" s="157">
        <v>2054</v>
      </c>
      <c r="AR9" s="157">
        <v>2055</v>
      </c>
      <c r="AS9" s="157">
        <v>2056</v>
      </c>
      <c r="AT9" s="157">
        <v>2057</v>
      </c>
      <c r="AU9" s="157">
        <v>2058</v>
      </c>
      <c r="AV9" s="157">
        <v>2059</v>
      </c>
      <c r="AW9" s="157">
        <v>2060</v>
      </c>
    </row>
    <row r="10" spans="1:49" x14ac:dyDescent="0.25">
      <c r="D10" s="156" t="s">
        <v>304</v>
      </c>
      <c r="E10" s="167">
        <v>45.5154752589183</v>
      </c>
      <c r="F10" s="144">
        <v>0</v>
      </c>
      <c r="G10" s="144">
        <v>0</v>
      </c>
      <c r="H10" s="144">
        <v>0</v>
      </c>
      <c r="I10" s="144">
        <v>0</v>
      </c>
      <c r="J10" s="144">
        <v>0</v>
      </c>
      <c r="K10" s="144">
        <v>0</v>
      </c>
      <c r="L10" s="144">
        <v>0</v>
      </c>
      <c r="M10" s="158">
        <v>0</v>
      </c>
      <c r="N10" s="158">
        <v>0</v>
      </c>
      <c r="O10" s="158">
        <v>0</v>
      </c>
      <c r="P10" s="158">
        <v>0</v>
      </c>
      <c r="Q10" s="158">
        <v>0</v>
      </c>
      <c r="R10" s="158">
        <v>0</v>
      </c>
      <c r="S10" s="158">
        <v>0</v>
      </c>
      <c r="T10" s="158">
        <v>0</v>
      </c>
      <c r="U10" s="158">
        <v>0</v>
      </c>
      <c r="V10" s="158">
        <v>0</v>
      </c>
      <c r="W10" s="158">
        <v>0</v>
      </c>
      <c r="X10" s="158">
        <v>0</v>
      </c>
      <c r="Y10" s="158">
        <v>0</v>
      </c>
      <c r="Z10" s="158">
        <v>0</v>
      </c>
      <c r="AA10" s="158">
        <v>0</v>
      </c>
      <c r="AB10" s="158">
        <v>0</v>
      </c>
      <c r="AC10" s="158">
        <v>0</v>
      </c>
      <c r="AD10" s="158">
        <v>0</v>
      </c>
      <c r="AE10" s="158">
        <v>0</v>
      </c>
      <c r="AF10" s="158">
        <v>0</v>
      </c>
      <c r="AG10" s="158">
        <v>0</v>
      </c>
      <c r="AH10" s="158">
        <v>0</v>
      </c>
      <c r="AI10" s="158">
        <v>0</v>
      </c>
      <c r="AJ10" s="158">
        <v>0</v>
      </c>
      <c r="AK10" s="158">
        <v>0</v>
      </c>
      <c r="AL10" s="158">
        <v>0</v>
      </c>
      <c r="AM10" s="158">
        <v>0</v>
      </c>
      <c r="AN10" s="158">
        <v>0</v>
      </c>
      <c r="AO10" s="158">
        <v>0</v>
      </c>
      <c r="AP10" s="158">
        <v>0</v>
      </c>
      <c r="AQ10" s="158">
        <v>0</v>
      </c>
      <c r="AR10" s="158">
        <v>0</v>
      </c>
      <c r="AS10" s="158">
        <v>0</v>
      </c>
      <c r="AT10" s="158">
        <v>0</v>
      </c>
      <c r="AU10" s="158">
        <v>0</v>
      </c>
      <c r="AV10" s="158">
        <v>0</v>
      </c>
      <c r="AW10" s="158">
        <v>0</v>
      </c>
    </row>
    <row r="11" spans="1:49" x14ac:dyDescent="0.25">
      <c r="D11" s="156" t="s">
        <v>35</v>
      </c>
      <c r="E11" s="165">
        <f>E10*B9</f>
        <v>2098.390337993661</v>
      </c>
      <c r="F11" s="165">
        <f>E11</f>
        <v>2098.390337993661</v>
      </c>
      <c r="G11" s="165">
        <f>F11</f>
        <v>2098.390337993661</v>
      </c>
      <c r="H11" s="165">
        <f t="shared" ref="H11:AW11" si="0">G11</f>
        <v>2098.390337993661</v>
      </c>
      <c r="I11" s="165">
        <f t="shared" si="0"/>
        <v>2098.390337993661</v>
      </c>
      <c r="J11" s="165">
        <f t="shared" si="0"/>
        <v>2098.390337993661</v>
      </c>
      <c r="K11" s="165">
        <f t="shared" si="0"/>
        <v>2098.390337993661</v>
      </c>
      <c r="L11" s="165">
        <f t="shared" si="0"/>
        <v>2098.390337993661</v>
      </c>
      <c r="M11" s="165">
        <f t="shared" si="0"/>
        <v>2098.390337993661</v>
      </c>
      <c r="N11" s="165">
        <f t="shared" si="0"/>
        <v>2098.390337993661</v>
      </c>
      <c r="O11" s="165">
        <f t="shared" si="0"/>
        <v>2098.390337993661</v>
      </c>
      <c r="P11" s="165">
        <f t="shared" si="0"/>
        <v>2098.390337993661</v>
      </c>
      <c r="Q11" s="165">
        <f t="shared" si="0"/>
        <v>2098.390337993661</v>
      </c>
      <c r="R11" s="165">
        <f t="shared" si="0"/>
        <v>2098.390337993661</v>
      </c>
      <c r="S11" s="165">
        <f t="shared" si="0"/>
        <v>2098.390337993661</v>
      </c>
      <c r="T11" s="165">
        <f t="shared" si="0"/>
        <v>2098.390337993661</v>
      </c>
      <c r="U11" s="165">
        <f t="shared" si="0"/>
        <v>2098.390337993661</v>
      </c>
      <c r="V11" s="165">
        <f t="shared" si="0"/>
        <v>2098.390337993661</v>
      </c>
      <c r="W11" s="165">
        <f t="shared" si="0"/>
        <v>2098.390337993661</v>
      </c>
      <c r="X11" s="165">
        <f t="shared" si="0"/>
        <v>2098.390337993661</v>
      </c>
      <c r="Y11" s="165">
        <f t="shared" si="0"/>
        <v>2098.390337993661</v>
      </c>
      <c r="Z11" s="165">
        <f t="shared" si="0"/>
        <v>2098.390337993661</v>
      </c>
      <c r="AA11" s="165">
        <f t="shared" si="0"/>
        <v>2098.390337993661</v>
      </c>
      <c r="AB11" s="165">
        <f t="shared" si="0"/>
        <v>2098.390337993661</v>
      </c>
      <c r="AC11" s="165">
        <f t="shared" si="0"/>
        <v>2098.390337993661</v>
      </c>
      <c r="AD11" s="165">
        <f t="shared" si="0"/>
        <v>2098.390337993661</v>
      </c>
      <c r="AE11" s="165">
        <f t="shared" si="0"/>
        <v>2098.390337993661</v>
      </c>
      <c r="AF11" s="165">
        <f t="shared" si="0"/>
        <v>2098.390337993661</v>
      </c>
      <c r="AG11" s="165">
        <f t="shared" si="0"/>
        <v>2098.390337993661</v>
      </c>
      <c r="AH11" s="165">
        <f t="shared" si="0"/>
        <v>2098.390337993661</v>
      </c>
      <c r="AI11" s="165">
        <f t="shared" si="0"/>
        <v>2098.390337993661</v>
      </c>
      <c r="AJ11" s="165">
        <f t="shared" si="0"/>
        <v>2098.390337993661</v>
      </c>
      <c r="AK11" s="165">
        <f t="shared" si="0"/>
        <v>2098.390337993661</v>
      </c>
      <c r="AL11" s="165">
        <f t="shared" si="0"/>
        <v>2098.390337993661</v>
      </c>
      <c r="AM11" s="165">
        <f t="shared" si="0"/>
        <v>2098.390337993661</v>
      </c>
      <c r="AN11" s="165">
        <f t="shared" si="0"/>
        <v>2098.390337993661</v>
      </c>
      <c r="AO11" s="165">
        <f t="shared" si="0"/>
        <v>2098.390337993661</v>
      </c>
      <c r="AP11" s="165">
        <f t="shared" si="0"/>
        <v>2098.390337993661</v>
      </c>
      <c r="AQ11" s="165">
        <f t="shared" si="0"/>
        <v>2098.390337993661</v>
      </c>
      <c r="AR11" s="165">
        <f t="shared" si="0"/>
        <v>2098.390337993661</v>
      </c>
      <c r="AS11" s="165">
        <f t="shared" si="0"/>
        <v>2098.390337993661</v>
      </c>
      <c r="AT11" s="165">
        <f t="shared" si="0"/>
        <v>2098.390337993661</v>
      </c>
      <c r="AU11" s="165">
        <f t="shared" si="0"/>
        <v>2098.390337993661</v>
      </c>
      <c r="AV11" s="165">
        <f t="shared" si="0"/>
        <v>2098.390337993661</v>
      </c>
      <c r="AW11" s="165">
        <f t="shared" si="0"/>
        <v>2098.390337993661</v>
      </c>
    </row>
    <row r="12" spans="1:49" x14ac:dyDescent="0.25">
      <c r="D12" s="156" t="s">
        <v>303</v>
      </c>
      <c r="E12" s="144">
        <f>B7*E10</f>
        <v>4714.4528737005303</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row>
    <row r="14" spans="1:49" x14ac:dyDescent="0.25">
      <c r="A14" s="143" t="s">
        <v>316</v>
      </c>
    </row>
    <row r="15" spans="1:49" x14ac:dyDescent="0.25">
      <c r="A15" s="143" t="s">
        <v>308</v>
      </c>
    </row>
    <row r="16" spans="1:49" x14ac:dyDescent="0.25">
      <c r="A16" s="162" t="s">
        <v>337</v>
      </c>
    </row>
    <row r="17" spans="1:11" x14ac:dyDescent="0.25">
      <c r="A17" s="162"/>
    </row>
    <row r="22" spans="1:11" x14ac:dyDescent="0.25">
      <c r="A22" s="141"/>
      <c r="B22" s="143"/>
    </row>
    <row r="23" spans="1:11" x14ac:dyDescent="0.25">
      <c r="A23" s="141"/>
      <c r="B23" s="143"/>
      <c r="E23" s="143"/>
      <c r="F23" s="143"/>
      <c r="G23" s="143"/>
      <c r="H23" s="143"/>
      <c r="I23" s="143"/>
      <c r="J23" s="143"/>
      <c r="K23" s="143"/>
    </row>
    <row r="25" spans="1:11" x14ac:dyDescent="0.25">
      <c r="F25" s="143"/>
      <c r="G25" s="143"/>
      <c r="H25" s="143"/>
      <c r="I25" s="143"/>
      <c r="J25" s="143"/>
      <c r="K25" s="143"/>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7"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40" t="s">
        <v>311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0.24683057990935306</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0.39544862071855508</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0.49991823620657017</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0.60391977414665143</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10" t="s">
        <v>80</v>
      </c>
      <c r="C9" s="134">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4" t="s">
        <v>11</v>
      </c>
      <c r="B13" s="60" t="s">
        <v>156</v>
      </c>
      <c r="C13" s="59"/>
      <c r="D13" s="60" t="s">
        <v>39</v>
      </c>
      <c r="E13" s="61">
        <f>-1*'Workings 1'!E12/1000</f>
        <v>-0.13840588639431606</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5"/>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5"/>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5"/>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5"/>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6"/>
      <c r="B18" s="121" t="s">
        <v>192</v>
      </c>
      <c r="C18" s="127"/>
      <c r="D18" s="122" t="s">
        <v>39</v>
      </c>
      <c r="E18" s="58">
        <f>SUM(E13:E17)</f>
        <v>-0.13840588639431606</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1"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1"/>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1"/>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1"/>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1"/>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1"/>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2"/>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1"/>
      <c r="B26" s="56" t="s">
        <v>92</v>
      </c>
      <c r="C26" s="57" t="s">
        <v>90</v>
      </c>
      <c r="D26" s="56" t="s">
        <v>39</v>
      </c>
      <c r="E26" s="58">
        <f>E18+E25</f>
        <v>-0.13840588639431606</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2"/>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2"/>
      <c r="B28" s="9" t="s">
        <v>12</v>
      </c>
      <c r="C28" s="9" t="s">
        <v>42</v>
      </c>
      <c r="D28" s="9" t="s">
        <v>39</v>
      </c>
      <c r="E28" s="34">
        <f>E26*E27</f>
        <v>-9.4116002748134919E-2</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2"/>
      <c r="B29" s="9" t="s">
        <v>89</v>
      </c>
      <c r="C29" s="11" t="s">
        <v>43</v>
      </c>
      <c r="D29" s="9" t="s">
        <v>39</v>
      </c>
      <c r="E29" s="34">
        <f>E26-E28</f>
        <v>-4.4289883646181138E-2</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2"/>
      <c r="B30" s="9" t="s">
        <v>1</v>
      </c>
      <c r="C30" s="11" t="s">
        <v>51</v>
      </c>
      <c r="D30" s="9" t="s">
        <v>39</v>
      </c>
      <c r="F30" s="34">
        <f>$E$28/'Fixed data'!$C$7</f>
        <v>-2.0914667277363314E-3</v>
      </c>
      <c r="G30" s="34">
        <f>$E$28/'Fixed data'!$C$7</f>
        <v>-2.0914667277363314E-3</v>
      </c>
      <c r="H30" s="34">
        <f>$E$28/'Fixed data'!$C$7</f>
        <v>-2.0914667277363314E-3</v>
      </c>
      <c r="I30" s="34">
        <f>$E$28/'Fixed data'!$C$7</f>
        <v>-2.0914667277363314E-3</v>
      </c>
      <c r="J30" s="34">
        <f>$E$28/'Fixed data'!$C$7</f>
        <v>-2.0914667277363314E-3</v>
      </c>
      <c r="K30" s="34">
        <f>$E$28/'Fixed data'!$C$7</f>
        <v>-2.0914667277363314E-3</v>
      </c>
      <c r="L30" s="34">
        <f>$E$28/'Fixed data'!$C$7</f>
        <v>-2.0914667277363314E-3</v>
      </c>
      <c r="M30" s="34">
        <f>$E$28/'Fixed data'!$C$7</f>
        <v>-2.0914667277363314E-3</v>
      </c>
      <c r="N30" s="34">
        <f>$E$28/'Fixed data'!$C$7</f>
        <v>-2.0914667277363314E-3</v>
      </c>
      <c r="O30" s="34">
        <f>$E$28/'Fixed data'!$C$7</f>
        <v>-2.0914667277363314E-3</v>
      </c>
      <c r="P30" s="34">
        <f>$E$28/'Fixed data'!$C$7</f>
        <v>-2.0914667277363314E-3</v>
      </c>
      <c r="Q30" s="34">
        <f>$E$28/'Fixed data'!$C$7</f>
        <v>-2.0914667277363314E-3</v>
      </c>
      <c r="R30" s="34">
        <f>$E$28/'Fixed data'!$C$7</f>
        <v>-2.0914667277363314E-3</v>
      </c>
      <c r="S30" s="34">
        <f>$E$28/'Fixed data'!$C$7</f>
        <v>-2.0914667277363314E-3</v>
      </c>
      <c r="T30" s="34">
        <f>$E$28/'Fixed data'!$C$7</f>
        <v>-2.0914667277363314E-3</v>
      </c>
      <c r="U30" s="34">
        <f>$E$28/'Fixed data'!$C$7</f>
        <v>-2.0914667277363314E-3</v>
      </c>
      <c r="V30" s="34">
        <f>$E$28/'Fixed data'!$C$7</f>
        <v>-2.0914667277363314E-3</v>
      </c>
      <c r="W30" s="34">
        <f>$E$28/'Fixed data'!$C$7</f>
        <v>-2.0914667277363314E-3</v>
      </c>
      <c r="X30" s="34">
        <f>$E$28/'Fixed data'!$C$7</f>
        <v>-2.0914667277363314E-3</v>
      </c>
      <c r="Y30" s="34">
        <f>$E$28/'Fixed data'!$C$7</f>
        <v>-2.0914667277363314E-3</v>
      </c>
      <c r="Z30" s="34">
        <f>$E$28/'Fixed data'!$C$7</f>
        <v>-2.0914667277363314E-3</v>
      </c>
      <c r="AA30" s="34">
        <f>$E$28/'Fixed data'!$C$7</f>
        <v>-2.0914667277363314E-3</v>
      </c>
      <c r="AB30" s="34">
        <f>$E$28/'Fixed data'!$C$7</f>
        <v>-2.0914667277363314E-3</v>
      </c>
      <c r="AC30" s="34">
        <f>$E$28/'Fixed data'!$C$7</f>
        <v>-2.0914667277363314E-3</v>
      </c>
      <c r="AD30" s="34">
        <f>$E$28/'Fixed data'!$C$7</f>
        <v>-2.0914667277363314E-3</v>
      </c>
      <c r="AE30" s="34">
        <f>$E$28/'Fixed data'!$C$7</f>
        <v>-2.0914667277363314E-3</v>
      </c>
      <c r="AF30" s="34">
        <f>$E$28/'Fixed data'!$C$7</f>
        <v>-2.0914667277363314E-3</v>
      </c>
      <c r="AG30" s="34">
        <f>$E$28/'Fixed data'!$C$7</f>
        <v>-2.0914667277363314E-3</v>
      </c>
      <c r="AH30" s="34">
        <f>$E$28/'Fixed data'!$C$7</f>
        <v>-2.0914667277363314E-3</v>
      </c>
      <c r="AI30" s="34">
        <f>$E$28/'Fixed data'!$C$7</f>
        <v>-2.0914667277363314E-3</v>
      </c>
      <c r="AJ30" s="34">
        <f>$E$28/'Fixed data'!$C$7</f>
        <v>-2.0914667277363314E-3</v>
      </c>
      <c r="AK30" s="34">
        <f>$E$28/'Fixed data'!$C$7</f>
        <v>-2.0914667277363314E-3</v>
      </c>
      <c r="AL30" s="34">
        <f>$E$28/'Fixed data'!$C$7</f>
        <v>-2.0914667277363314E-3</v>
      </c>
      <c r="AM30" s="34">
        <f>$E$28/'Fixed data'!$C$7</f>
        <v>-2.0914667277363314E-3</v>
      </c>
      <c r="AN30" s="34">
        <f>$E$28/'Fixed data'!$C$7</f>
        <v>-2.0914667277363314E-3</v>
      </c>
      <c r="AO30" s="34">
        <f>$E$28/'Fixed data'!$C$7</f>
        <v>-2.0914667277363314E-3</v>
      </c>
      <c r="AP30" s="34">
        <f>$E$28/'Fixed data'!$C$7</f>
        <v>-2.0914667277363314E-3</v>
      </c>
      <c r="AQ30" s="34">
        <f>$E$28/'Fixed data'!$C$7</f>
        <v>-2.0914667277363314E-3</v>
      </c>
      <c r="AR30" s="34">
        <f>$E$28/'Fixed data'!$C$7</f>
        <v>-2.0914667277363314E-3</v>
      </c>
      <c r="AS30" s="34">
        <f>$E$28/'Fixed data'!$C$7</f>
        <v>-2.0914667277363314E-3</v>
      </c>
      <c r="AT30" s="34">
        <f>$E$28/'Fixed data'!$C$7</f>
        <v>-2.0914667277363314E-3</v>
      </c>
      <c r="AU30" s="34">
        <f>$E$28/'Fixed data'!$C$7</f>
        <v>-2.0914667277363314E-3</v>
      </c>
      <c r="AV30" s="34">
        <f>$E$28/'Fixed data'!$C$7</f>
        <v>-2.0914667277363314E-3</v>
      </c>
      <c r="AW30" s="34">
        <f>$E$28/'Fixed data'!$C$7</f>
        <v>-2.0914667277363314E-3</v>
      </c>
      <c r="AX30" s="34">
        <f>$E$28/'Fixed data'!$C$7</f>
        <v>-2.0914667277363314E-3</v>
      </c>
      <c r="AY30" s="34"/>
      <c r="AZ30" s="34"/>
      <c r="BA30" s="34"/>
      <c r="BB30" s="34"/>
      <c r="BC30" s="34"/>
      <c r="BD30" s="34"/>
    </row>
    <row r="31" spans="1:56" ht="16.5" hidden="1" customHeight="1" outlineLevel="1" x14ac:dyDescent="0.35">
      <c r="A31" s="112"/>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2"/>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2"/>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2"/>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2"/>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2"/>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2"/>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2"/>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2"/>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2"/>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2"/>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2"/>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2"/>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2"/>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2"/>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2"/>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2"/>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2"/>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2"/>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2"/>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2"/>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2"/>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2"/>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2"/>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2"/>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2"/>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2"/>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2"/>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2"/>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2"/>
      <c r="B60" s="9" t="s">
        <v>7</v>
      </c>
      <c r="C60" s="9" t="s">
        <v>59</v>
      </c>
      <c r="D60" s="9" t="s">
        <v>39</v>
      </c>
      <c r="E60" s="34">
        <f>SUM(E30:E59)</f>
        <v>0</v>
      </c>
      <c r="F60" s="34">
        <f t="shared" ref="F60:BD60" si="5">SUM(F30:F59)</f>
        <v>-2.0914667277363314E-3</v>
      </c>
      <c r="G60" s="34">
        <f t="shared" si="5"/>
        <v>-2.0914667277363314E-3</v>
      </c>
      <c r="H60" s="34">
        <f t="shared" si="5"/>
        <v>-2.0914667277363314E-3</v>
      </c>
      <c r="I60" s="34">
        <f t="shared" si="5"/>
        <v>-2.0914667277363314E-3</v>
      </c>
      <c r="J60" s="34">
        <f t="shared" si="5"/>
        <v>-2.0914667277363314E-3</v>
      </c>
      <c r="K60" s="34">
        <f t="shared" si="5"/>
        <v>-2.0914667277363314E-3</v>
      </c>
      <c r="L60" s="34">
        <f t="shared" si="5"/>
        <v>-2.0914667277363314E-3</v>
      </c>
      <c r="M60" s="34">
        <f t="shared" si="5"/>
        <v>-2.0914667277363314E-3</v>
      </c>
      <c r="N60" s="34">
        <f t="shared" si="5"/>
        <v>-2.0914667277363314E-3</v>
      </c>
      <c r="O60" s="34">
        <f t="shared" si="5"/>
        <v>-2.0914667277363314E-3</v>
      </c>
      <c r="P60" s="34">
        <f t="shared" si="5"/>
        <v>-2.0914667277363314E-3</v>
      </c>
      <c r="Q60" s="34">
        <f t="shared" si="5"/>
        <v>-2.0914667277363314E-3</v>
      </c>
      <c r="R60" s="34">
        <f t="shared" si="5"/>
        <v>-2.0914667277363314E-3</v>
      </c>
      <c r="S60" s="34">
        <f t="shared" si="5"/>
        <v>-2.0914667277363314E-3</v>
      </c>
      <c r="T60" s="34">
        <f t="shared" si="5"/>
        <v>-2.0914667277363314E-3</v>
      </c>
      <c r="U60" s="34">
        <f t="shared" si="5"/>
        <v>-2.0914667277363314E-3</v>
      </c>
      <c r="V60" s="34">
        <f t="shared" si="5"/>
        <v>-2.0914667277363314E-3</v>
      </c>
      <c r="W60" s="34">
        <f t="shared" si="5"/>
        <v>-2.0914667277363314E-3</v>
      </c>
      <c r="X60" s="34">
        <f t="shared" si="5"/>
        <v>-2.0914667277363314E-3</v>
      </c>
      <c r="Y60" s="34">
        <f t="shared" si="5"/>
        <v>-2.0914667277363314E-3</v>
      </c>
      <c r="Z60" s="34">
        <f t="shared" si="5"/>
        <v>-2.0914667277363314E-3</v>
      </c>
      <c r="AA60" s="34">
        <f t="shared" si="5"/>
        <v>-2.0914667277363314E-3</v>
      </c>
      <c r="AB60" s="34">
        <f t="shared" si="5"/>
        <v>-2.0914667277363314E-3</v>
      </c>
      <c r="AC60" s="34">
        <f t="shared" si="5"/>
        <v>-2.0914667277363314E-3</v>
      </c>
      <c r="AD60" s="34">
        <f t="shared" si="5"/>
        <v>-2.0914667277363314E-3</v>
      </c>
      <c r="AE60" s="34">
        <f t="shared" si="5"/>
        <v>-2.0914667277363314E-3</v>
      </c>
      <c r="AF60" s="34">
        <f t="shared" si="5"/>
        <v>-2.0914667277363314E-3</v>
      </c>
      <c r="AG60" s="34">
        <f t="shared" si="5"/>
        <v>-2.0914667277363314E-3</v>
      </c>
      <c r="AH60" s="34">
        <f t="shared" si="5"/>
        <v>-2.0914667277363314E-3</v>
      </c>
      <c r="AI60" s="34">
        <f t="shared" si="5"/>
        <v>-2.0914667277363314E-3</v>
      </c>
      <c r="AJ60" s="34">
        <f t="shared" si="5"/>
        <v>-2.0914667277363314E-3</v>
      </c>
      <c r="AK60" s="34">
        <f t="shared" si="5"/>
        <v>-2.0914667277363314E-3</v>
      </c>
      <c r="AL60" s="34">
        <f t="shared" si="5"/>
        <v>-2.0914667277363314E-3</v>
      </c>
      <c r="AM60" s="34">
        <f t="shared" si="5"/>
        <v>-2.0914667277363314E-3</v>
      </c>
      <c r="AN60" s="34">
        <f t="shared" si="5"/>
        <v>-2.0914667277363314E-3</v>
      </c>
      <c r="AO60" s="34">
        <f t="shared" si="5"/>
        <v>-2.0914667277363314E-3</v>
      </c>
      <c r="AP60" s="34">
        <f t="shared" si="5"/>
        <v>-2.0914667277363314E-3</v>
      </c>
      <c r="AQ60" s="34">
        <f t="shared" si="5"/>
        <v>-2.0914667277363314E-3</v>
      </c>
      <c r="AR60" s="34">
        <f t="shared" si="5"/>
        <v>-2.0914667277363314E-3</v>
      </c>
      <c r="AS60" s="34">
        <f t="shared" si="5"/>
        <v>-2.0914667277363314E-3</v>
      </c>
      <c r="AT60" s="34">
        <f t="shared" si="5"/>
        <v>-2.0914667277363314E-3</v>
      </c>
      <c r="AU60" s="34">
        <f t="shared" si="5"/>
        <v>-2.0914667277363314E-3</v>
      </c>
      <c r="AV60" s="34">
        <f t="shared" si="5"/>
        <v>-2.0914667277363314E-3</v>
      </c>
      <c r="AW60" s="34">
        <f t="shared" si="5"/>
        <v>-2.0914667277363314E-3</v>
      </c>
      <c r="AX60" s="34">
        <f t="shared" si="5"/>
        <v>-2.0914667277363314E-3</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2"/>
      <c r="B61" s="9" t="s">
        <v>34</v>
      </c>
      <c r="C61" s="9" t="s">
        <v>60</v>
      </c>
      <c r="D61" s="9" t="s">
        <v>39</v>
      </c>
      <c r="E61" s="34">
        <v>0</v>
      </c>
      <c r="F61" s="34">
        <f>E62</f>
        <v>-9.4116002748134919E-2</v>
      </c>
      <c r="G61" s="34">
        <f t="shared" ref="G61:BD61" si="6">F62</f>
        <v>-9.202453602039859E-2</v>
      </c>
      <c r="H61" s="34">
        <f t="shared" si="6"/>
        <v>-8.993306929266226E-2</v>
      </c>
      <c r="I61" s="34">
        <f t="shared" si="6"/>
        <v>-8.784160256492593E-2</v>
      </c>
      <c r="J61" s="34">
        <f t="shared" si="6"/>
        <v>-8.5750135837189601E-2</v>
      </c>
      <c r="K61" s="34">
        <f t="shared" si="6"/>
        <v>-8.3658669109453271E-2</v>
      </c>
      <c r="L61" s="34">
        <f t="shared" si="6"/>
        <v>-8.1567202381716941E-2</v>
      </c>
      <c r="M61" s="34">
        <f t="shared" si="6"/>
        <v>-7.9475735653980611E-2</v>
      </c>
      <c r="N61" s="34">
        <f t="shared" si="6"/>
        <v>-7.7384268926244282E-2</v>
      </c>
      <c r="O61" s="34">
        <f t="shared" si="6"/>
        <v>-7.5292802198507952E-2</v>
      </c>
      <c r="P61" s="34">
        <f t="shared" si="6"/>
        <v>-7.3201335470771622E-2</v>
      </c>
      <c r="Q61" s="34">
        <f t="shared" si="6"/>
        <v>-7.1109868743035293E-2</v>
      </c>
      <c r="R61" s="34">
        <f t="shared" si="6"/>
        <v>-6.9018402015298963E-2</v>
      </c>
      <c r="S61" s="34">
        <f t="shared" si="6"/>
        <v>-6.6926935287562633E-2</v>
      </c>
      <c r="T61" s="34">
        <f t="shared" si="6"/>
        <v>-6.4835468559826304E-2</v>
      </c>
      <c r="U61" s="34">
        <f t="shared" si="6"/>
        <v>-6.2744001832089974E-2</v>
      </c>
      <c r="V61" s="34">
        <f t="shared" si="6"/>
        <v>-6.0652535104353644E-2</v>
      </c>
      <c r="W61" s="34">
        <f t="shared" si="6"/>
        <v>-5.8561068376617315E-2</v>
      </c>
      <c r="X61" s="34">
        <f t="shared" si="6"/>
        <v>-5.6469601648880985E-2</v>
      </c>
      <c r="Y61" s="34">
        <f t="shared" si="6"/>
        <v>-5.4378134921144655E-2</v>
      </c>
      <c r="Z61" s="34">
        <f t="shared" si="6"/>
        <v>-5.2286668193408326E-2</v>
      </c>
      <c r="AA61" s="34">
        <f t="shared" si="6"/>
        <v>-5.0195201465671996E-2</v>
      </c>
      <c r="AB61" s="34">
        <f t="shared" si="6"/>
        <v>-4.8103734737935666E-2</v>
      </c>
      <c r="AC61" s="34">
        <f t="shared" si="6"/>
        <v>-4.6012268010199336E-2</v>
      </c>
      <c r="AD61" s="34">
        <f t="shared" si="6"/>
        <v>-4.3920801282463007E-2</v>
      </c>
      <c r="AE61" s="34">
        <f t="shared" si="6"/>
        <v>-4.1829334554726677E-2</v>
      </c>
      <c r="AF61" s="34">
        <f t="shared" si="6"/>
        <v>-3.9737867826990347E-2</v>
      </c>
      <c r="AG61" s="34">
        <f t="shared" si="6"/>
        <v>-3.7646401099254018E-2</v>
      </c>
      <c r="AH61" s="34">
        <f t="shared" si="6"/>
        <v>-3.5554934371517688E-2</v>
      </c>
      <c r="AI61" s="34">
        <f t="shared" si="6"/>
        <v>-3.3463467643781358E-2</v>
      </c>
      <c r="AJ61" s="34">
        <f t="shared" si="6"/>
        <v>-3.1372000916045029E-2</v>
      </c>
      <c r="AK61" s="34">
        <f t="shared" si="6"/>
        <v>-2.9280534188308699E-2</v>
      </c>
      <c r="AL61" s="34">
        <f t="shared" si="6"/>
        <v>-2.7189067460572369E-2</v>
      </c>
      <c r="AM61" s="34">
        <f t="shared" si="6"/>
        <v>-2.509760073283604E-2</v>
      </c>
      <c r="AN61" s="34">
        <f t="shared" si="6"/>
        <v>-2.300613400509971E-2</v>
      </c>
      <c r="AO61" s="34">
        <f t="shared" si="6"/>
        <v>-2.091466727736338E-2</v>
      </c>
      <c r="AP61" s="34">
        <f t="shared" si="6"/>
        <v>-1.882320054962705E-2</v>
      </c>
      <c r="AQ61" s="34">
        <f t="shared" si="6"/>
        <v>-1.6731733821890721E-2</v>
      </c>
      <c r="AR61" s="34">
        <f t="shared" si="6"/>
        <v>-1.4640267094154389E-2</v>
      </c>
      <c r="AS61" s="34">
        <f t="shared" si="6"/>
        <v>-1.2548800366418058E-2</v>
      </c>
      <c r="AT61" s="34">
        <f t="shared" si="6"/>
        <v>-1.0457333638681727E-2</v>
      </c>
      <c r="AU61" s="34">
        <f t="shared" si="6"/>
        <v>-8.3658669109453951E-3</v>
      </c>
      <c r="AV61" s="34">
        <f t="shared" si="6"/>
        <v>-6.2744001832090637E-3</v>
      </c>
      <c r="AW61" s="34">
        <f t="shared" si="6"/>
        <v>-4.1829334554727322E-3</v>
      </c>
      <c r="AX61" s="34">
        <f t="shared" si="6"/>
        <v>-2.0914667277364008E-3</v>
      </c>
      <c r="AY61" s="34">
        <f t="shared" si="6"/>
        <v>-6.9388939039072284E-17</v>
      </c>
      <c r="AZ61" s="34">
        <f t="shared" si="6"/>
        <v>-6.9388939039072284E-17</v>
      </c>
      <c r="BA61" s="34">
        <f t="shared" si="6"/>
        <v>-6.9388939039072284E-17</v>
      </c>
      <c r="BB61" s="34">
        <f t="shared" si="6"/>
        <v>-6.9388939039072284E-17</v>
      </c>
      <c r="BC61" s="34">
        <f t="shared" si="6"/>
        <v>-6.9388939039072284E-17</v>
      </c>
      <c r="BD61" s="34">
        <f t="shared" si="6"/>
        <v>-6.9388939039072284E-17</v>
      </c>
    </row>
    <row r="62" spans="1:56" ht="16.5" hidden="1" customHeight="1" outlineLevel="1" x14ac:dyDescent="0.3">
      <c r="A62" s="112"/>
      <c r="B62" s="9" t="s">
        <v>33</v>
      </c>
      <c r="C62" s="9" t="s">
        <v>67</v>
      </c>
      <c r="D62" s="9" t="s">
        <v>39</v>
      </c>
      <c r="E62" s="34">
        <f t="shared" ref="E62:BD62" si="7">E28-E60+E61</f>
        <v>-9.4116002748134919E-2</v>
      </c>
      <c r="F62" s="34">
        <f t="shared" si="7"/>
        <v>-9.202453602039859E-2</v>
      </c>
      <c r="G62" s="34">
        <f t="shared" si="7"/>
        <v>-8.993306929266226E-2</v>
      </c>
      <c r="H62" s="34">
        <f t="shared" si="7"/>
        <v>-8.784160256492593E-2</v>
      </c>
      <c r="I62" s="34">
        <f t="shared" si="7"/>
        <v>-8.5750135837189601E-2</v>
      </c>
      <c r="J62" s="34">
        <f t="shared" si="7"/>
        <v>-8.3658669109453271E-2</v>
      </c>
      <c r="K62" s="34">
        <f t="shared" si="7"/>
        <v>-8.1567202381716941E-2</v>
      </c>
      <c r="L62" s="34">
        <f t="shared" si="7"/>
        <v>-7.9475735653980611E-2</v>
      </c>
      <c r="M62" s="34">
        <f t="shared" si="7"/>
        <v>-7.7384268926244282E-2</v>
      </c>
      <c r="N62" s="34">
        <f t="shared" si="7"/>
        <v>-7.5292802198507952E-2</v>
      </c>
      <c r="O62" s="34">
        <f t="shared" si="7"/>
        <v>-7.3201335470771622E-2</v>
      </c>
      <c r="P62" s="34">
        <f t="shared" si="7"/>
        <v>-7.1109868743035293E-2</v>
      </c>
      <c r="Q62" s="34">
        <f t="shared" si="7"/>
        <v>-6.9018402015298963E-2</v>
      </c>
      <c r="R62" s="34">
        <f t="shared" si="7"/>
        <v>-6.6926935287562633E-2</v>
      </c>
      <c r="S62" s="34">
        <f t="shared" si="7"/>
        <v>-6.4835468559826304E-2</v>
      </c>
      <c r="T62" s="34">
        <f t="shared" si="7"/>
        <v>-6.2744001832089974E-2</v>
      </c>
      <c r="U62" s="34">
        <f t="shared" si="7"/>
        <v>-6.0652535104353644E-2</v>
      </c>
      <c r="V62" s="34">
        <f t="shared" si="7"/>
        <v>-5.8561068376617315E-2</v>
      </c>
      <c r="W62" s="34">
        <f t="shared" si="7"/>
        <v>-5.6469601648880985E-2</v>
      </c>
      <c r="X62" s="34">
        <f t="shared" si="7"/>
        <v>-5.4378134921144655E-2</v>
      </c>
      <c r="Y62" s="34">
        <f t="shared" si="7"/>
        <v>-5.2286668193408326E-2</v>
      </c>
      <c r="Z62" s="34">
        <f t="shared" si="7"/>
        <v>-5.0195201465671996E-2</v>
      </c>
      <c r="AA62" s="34">
        <f t="shared" si="7"/>
        <v>-4.8103734737935666E-2</v>
      </c>
      <c r="AB62" s="34">
        <f t="shared" si="7"/>
        <v>-4.6012268010199336E-2</v>
      </c>
      <c r="AC62" s="34">
        <f t="shared" si="7"/>
        <v>-4.3920801282463007E-2</v>
      </c>
      <c r="AD62" s="34">
        <f t="shared" si="7"/>
        <v>-4.1829334554726677E-2</v>
      </c>
      <c r="AE62" s="34">
        <f t="shared" si="7"/>
        <v>-3.9737867826990347E-2</v>
      </c>
      <c r="AF62" s="34">
        <f t="shared" si="7"/>
        <v>-3.7646401099254018E-2</v>
      </c>
      <c r="AG62" s="34">
        <f t="shared" si="7"/>
        <v>-3.5554934371517688E-2</v>
      </c>
      <c r="AH62" s="34">
        <f t="shared" si="7"/>
        <v>-3.3463467643781358E-2</v>
      </c>
      <c r="AI62" s="34">
        <f t="shared" si="7"/>
        <v>-3.1372000916045029E-2</v>
      </c>
      <c r="AJ62" s="34">
        <f t="shared" si="7"/>
        <v>-2.9280534188308699E-2</v>
      </c>
      <c r="AK62" s="34">
        <f t="shared" si="7"/>
        <v>-2.7189067460572369E-2</v>
      </c>
      <c r="AL62" s="34">
        <f t="shared" si="7"/>
        <v>-2.509760073283604E-2</v>
      </c>
      <c r="AM62" s="34">
        <f t="shared" si="7"/>
        <v>-2.300613400509971E-2</v>
      </c>
      <c r="AN62" s="34">
        <f t="shared" si="7"/>
        <v>-2.091466727736338E-2</v>
      </c>
      <c r="AO62" s="34">
        <f t="shared" si="7"/>
        <v>-1.882320054962705E-2</v>
      </c>
      <c r="AP62" s="34">
        <f t="shared" si="7"/>
        <v>-1.6731733821890721E-2</v>
      </c>
      <c r="AQ62" s="34">
        <f t="shared" si="7"/>
        <v>-1.4640267094154389E-2</v>
      </c>
      <c r="AR62" s="34">
        <f t="shared" si="7"/>
        <v>-1.2548800366418058E-2</v>
      </c>
      <c r="AS62" s="34">
        <f t="shared" si="7"/>
        <v>-1.0457333638681727E-2</v>
      </c>
      <c r="AT62" s="34">
        <f t="shared" si="7"/>
        <v>-8.3658669109453951E-3</v>
      </c>
      <c r="AU62" s="34">
        <f t="shared" si="7"/>
        <v>-6.2744001832090637E-3</v>
      </c>
      <c r="AV62" s="34">
        <f t="shared" si="7"/>
        <v>-4.1829334554727322E-3</v>
      </c>
      <c r="AW62" s="34">
        <f t="shared" si="7"/>
        <v>-2.0914667277364008E-3</v>
      </c>
      <c r="AX62" s="34">
        <f t="shared" si="7"/>
        <v>-6.9388939039072284E-17</v>
      </c>
      <c r="AY62" s="34">
        <f t="shared" si="7"/>
        <v>-6.9388939039072284E-17</v>
      </c>
      <c r="AZ62" s="34">
        <f t="shared" si="7"/>
        <v>-6.9388939039072284E-17</v>
      </c>
      <c r="BA62" s="34">
        <f t="shared" si="7"/>
        <v>-6.9388939039072284E-17</v>
      </c>
      <c r="BB62" s="34">
        <f t="shared" si="7"/>
        <v>-6.9388939039072284E-17</v>
      </c>
      <c r="BC62" s="34">
        <f t="shared" si="7"/>
        <v>-6.9388939039072284E-17</v>
      </c>
      <c r="BD62" s="34">
        <f t="shared" si="7"/>
        <v>-6.9388939039072284E-17</v>
      </c>
    </row>
    <row r="63" spans="1:56" ht="16.5" collapsed="1" x14ac:dyDescent="0.3">
      <c r="A63" s="112"/>
      <c r="B63" s="9" t="s">
        <v>8</v>
      </c>
      <c r="C63" s="11" t="s">
        <v>66</v>
      </c>
      <c r="D63" s="9" t="s">
        <v>39</v>
      </c>
      <c r="E63" s="34">
        <f>AVERAGE(E61:E62)*'Fixed data'!$C$3</f>
        <v>-2.0140824588100871E-3</v>
      </c>
      <c r="F63" s="34">
        <f>AVERAGE(F61:F62)*'Fixed data'!$C$3</f>
        <v>-3.9834075296466169E-3</v>
      </c>
      <c r="G63" s="34">
        <f>AVERAGE(G61:G62)*'Fixed data'!$C$3</f>
        <v>-3.893892753699502E-3</v>
      </c>
      <c r="H63" s="34">
        <f>AVERAGE(H61:H62)*'Fixed data'!$C$3</f>
        <v>-3.8043779777523871E-3</v>
      </c>
      <c r="I63" s="34">
        <f>AVERAGE(I61:I62)*'Fixed data'!$C$3</f>
        <v>-3.7148632018052723E-3</v>
      </c>
      <c r="J63" s="34">
        <f>AVERAGE(J61:J62)*'Fixed data'!$C$3</f>
        <v>-3.6253484258581574E-3</v>
      </c>
      <c r="K63" s="34">
        <f>AVERAGE(K61:K62)*'Fixed data'!$C$3</f>
        <v>-3.5358336499110425E-3</v>
      </c>
      <c r="L63" s="34">
        <f>AVERAGE(L61:L62)*'Fixed data'!$C$3</f>
        <v>-3.4463188739639276E-3</v>
      </c>
      <c r="M63" s="34">
        <f>AVERAGE(M61:M62)*'Fixed data'!$C$3</f>
        <v>-3.3568040980168127E-3</v>
      </c>
      <c r="N63" s="34">
        <f>AVERAGE(N61:N62)*'Fixed data'!$C$3</f>
        <v>-3.2672893220696978E-3</v>
      </c>
      <c r="O63" s="34">
        <f>AVERAGE(O61:O62)*'Fixed data'!$C$3</f>
        <v>-3.1777745461225829E-3</v>
      </c>
      <c r="P63" s="34">
        <f>AVERAGE(P61:P62)*'Fixed data'!$C$3</f>
        <v>-3.088259770175468E-3</v>
      </c>
      <c r="Q63" s="34">
        <f>AVERAGE(Q61:Q62)*'Fixed data'!$C$3</f>
        <v>-2.9987449942283531E-3</v>
      </c>
      <c r="R63" s="34">
        <f>AVERAGE(R61:R62)*'Fixed data'!$C$3</f>
        <v>-2.9092302182812382E-3</v>
      </c>
      <c r="S63" s="34">
        <f>AVERAGE(S61:S62)*'Fixed data'!$C$3</f>
        <v>-2.8197154423341233E-3</v>
      </c>
      <c r="T63" s="34">
        <f>AVERAGE(T61:T62)*'Fixed data'!$C$3</f>
        <v>-2.7302006663870084E-3</v>
      </c>
      <c r="U63" s="34">
        <f>AVERAGE(U61:U62)*'Fixed data'!$C$3</f>
        <v>-2.6406858904398931E-3</v>
      </c>
      <c r="V63" s="34">
        <f>AVERAGE(V61:V62)*'Fixed data'!$C$3</f>
        <v>-2.5511711144927782E-3</v>
      </c>
      <c r="W63" s="34">
        <f>AVERAGE(W61:W62)*'Fixed data'!$C$3</f>
        <v>-2.4616563385456633E-3</v>
      </c>
      <c r="X63" s="34">
        <f>AVERAGE(X61:X62)*'Fixed data'!$C$3</f>
        <v>-2.3721415625985484E-3</v>
      </c>
      <c r="Y63" s="34">
        <f>AVERAGE(Y61:Y62)*'Fixed data'!$C$3</f>
        <v>-2.2826267866514335E-3</v>
      </c>
      <c r="Z63" s="34">
        <f>AVERAGE(Z61:Z62)*'Fixed data'!$C$3</f>
        <v>-2.1931120107043186E-3</v>
      </c>
      <c r="AA63" s="34">
        <f>AVERAGE(AA61:AA62)*'Fixed data'!$C$3</f>
        <v>-2.1035972347572037E-3</v>
      </c>
      <c r="AB63" s="34">
        <f>AVERAGE(AB61:AB62)*'Fixed data'!$C$3</f>
        <v>-2.0140824588100888E-3</v>
      </c>
      <c r="AC63" s="34">
        <f>AVERAGE(AC61:AC62)*'Fixed data'!$C$3</f>
        <v>-1.9245676828629741E-3</v>
      </c>
      <c r="AD63" s="34">
        <f>AVERAGE(AD61:AD62)*'Fixed data'!$C$3</f>
        <v>-1.8350529069158592E-3</v>
      </c>
      <c r="AE63" s="34">
        <f>AVERAGE(AE61:AE62)*'Fixed data'!$C$3</f>
        <v>-1.7455381309687441E-3</v>
      </c>
      <c r="AF63" s="34">
        <f>AVERAGE(AF61:AF62)*'Fixed data'!$C$3</f>
        <v>-1.6560233550216292E-3</v>
      </c>
      <c r="AG63" s="34">
        <f>AVERAGE(AG61:AG62)*'Fixed data'!$C$3</f>
        <v>-1.5665085790745143E-3</v>
      </c>
      <c r="AH63" s="34">
        <f>AVERAGE(AH61:AH62)*'Fixed data'!$C$3</f>
        <v>-1.4769938031273994E-3</v>
      </c>
      <c r="AI63" s="34">
        <f>AVERAGE(AI61:AI62)*'Fixed data'!$C$3</f>
        <v>-1.3874790271802846E-3</v>
      </c>
      <c r="AJ63" s="34">
        <f>AVERAGE(AJ61:AJ62)*'Fixed data'!$C$3</f>
        <v>-1.2979642512331697E-3</v>
      </c>
      <c r="AK63" s="34">
        <f>AVERAGE(AK61:AK62)*'Fixed data'!$C$3</f>
        <v>-1.2084494752860548E-3</v>
      </c>
      <c r="AL63" s="34">
        <f>AVERAGE(AL61:AL62)*'Fixed data'!$C$3</f>
        <v>-1.1189346993389399E-3</v>
      </c>
      <c r="AM63" s="34">
        <f>AVERAGE(AM61:AM62)*'Fixed data'!$C$3</f>
        <v>-1.029419923391825E-3</v>
      </c>
      <c r="AN63" s="34">
        <f>AVERAGE(AN61:AN62)*'Fixed data'!$C$3</f>
        <v>-9.3990514744471008E-4</v>
      </c>
      <c r="AO63" s="34">
        <f>AVERAGE(AO61:AO62)*'Fixed data'!$C$3</f>
        <v>-8.5039037149759519E-4</v>
      </c>
      <c r="AP63" s="34">
        <f>AVERAGE(AP61:AP62)*'Fixed data'!$C$3</f>
        <v>-7.6087559555048029E-4</v>
      </c>
      <c r="AQ63" s="34">
        <f>AVERAGE(AQ61:AQ62)*'Fixed data'!$C$3</f>
        <v>-6.713608196033654E-4</v>
      </c>
      <c r="AR63" s="34">
        <f>AVERAGE(AR61:AR62)*'Fixed data'!$C$3</f>
        <v>-5.8184604365625029E-4</v>
      </c>
      <c r="AS63" s="34">
        <f>AVERAGE(AS61:AS62)*'Fixed data'!$C$3</f>
        <v>-4.9233126770913539E-4</v>
      </c>
      <c r="AT63" s="34">
        <f>AVERAGE(AT61:AT62)*'Fixed data'!$C$3</f>
        <v>-4.0281649176202033E-4</v>
      </c>
      <c r="AU63" s="34">
        <f>AVERAGE(AU61:AU62)*'Fixed data'!$C$3</f>
        <v>-3.1330171581490538E-4</v>
      </c>
      <c r="AV63" s="34">
        <f>AVERAGE(AV61:AV62)*'Fixed data'!$C$3</f>
        <v>-2.2378693986779041E-4</v>
      </c>
      <c r="AW63" s="34">
        <f>AVERAGE(AW61:AW62)*'Fixed data'!$C$3</f>
        <v>-1.3427216392067543E-4</v>
      </c>
      <c r="AX63" s="34">
        <f>AVERAGE(AX61:AX62)*'Fixed data'!$C$3</f>
        <v>-4.4757387973560463E-5</v>
      </c>
      <c r="AY63" s="34">
        <f>AVERAGE(AY61:AY62)*'Fixed data'!$C$3</f>
        <v>-2.9698465908722937E-18</v>
      </c>
      <c r="AZ63" s="34">
        <f>AVERAGE(AZ61:AZ62)*'Fixed data'!$C$3</f>
        <v>-2.9698465908722937E-18</v>
      </c>
      <c r="BA63" s="34">
        <f>AVERAGE(BA61:BA62)*'Fixed data'!$C$3</f>
        <v>-2.9698465908722937E-18</v>
      </c>
      <c r="BB63" s="34">
        <f>AVERAGE(BB61:BB62)*'Fixed data'!$C$3</f>
        <v>-2.9698465908722937E-18</v>
      </c>
      <c r="BC63" s="34">
        <f>AVERAGE(BC61:BC62)*'Fixed data'!$C$3</f>
        <v>-2.9698465908722937E-18</v>
      </c>
      <c r="BD63" s="34">
        <f>AVERAGE(BD61:BD62)*'Fixed data'!$C$3</f>
        <v>-2.9698465908722937E-18</v>
      </c>
    </row>
    <row r="64" spans="1:56" ht="15.75" thickBot="1" x14ac:dyDescent="0.35">
      <c r="A64" s="111"/>
      <c r="B64" s="12" t="s">
        <v>91</v>
      </c>
      <c r="C64" s="12" t="s">
        <v>44</v>
      </c>
      <c r="D64" s="12" t="s">
        <v>39</v>
      </c>
      <c r="E64" s="52">
        <f>E29+E60+E63</f>
        <v>-4.6303966104991226E-2</v>
      </c>
      <c r="F64" s="52">
        <f t="shared" ref="F64:BD64" si="8">F29+F60+F63</f>
        <v>-6.0748742573829484E-3</v>
      </c>
      <c r="G64" s="52">
        <f t="shared" si="8"/>
        <v>-5.985359481435833E-3</v>
      </c>
      <c r="H64" s="52">
        <f t="shared" si="8"/>
        <v>-5.8958447054887186E-3</v>
      </c>
      <c r="I64" s="52">
        <f t="shared" si="8"/>
        <v>-5.8063299295416041E-3</v>
      </c>
      <c r="J64" s="52">
        <f t="shared" si="8"/>
        <v>-5.7168151535944888E-3</v>
      </c>
      <c r="K64" s="52">
        <f t="shared" si="8"/>
        <v>-5.6273003776473735E-3</v>
      </c>
      <c r="L64" s="52">
        <f t="shared" si="8"/>
        <v>-5.537785601700259E-3</v>
      </c>
      <c r="M64" s="52">
        <f t="shared" si="8"/>
        <v>-5.4482708257531445E-3</v>
      </c>
      <c r="N64" s="52">
        <f t="shared" si="8"/>
        <v>-5.3587560498060292E-3</v>
      </c>
      <c r="O64" s="52">
        <f t="shared" si="8"/>
        <v>-5.2692412738589139E-3</v>
      </c>
      <c r="P64" s="52">
        <f t="shared" si="8"/>
        <v>-5.1797264979117994E-3</v>
      </c>
      <c r="Q64" s="52">
        <f t="shared" si="8"/>
        <v>-5.090211721964685E-3</v>
      </c>
      <c r="R64" s="52">
        <f t="shared" si="8"/>
        <v>-5.0006969460175696E-3</v>
      </c>
      <c r="S64" s="52">
        <f t="shared" si="8"/>
        <v>-4.9111821700704543E-3</v>
      </c>
      <c r="T64" s="52">
        <f t="shared" si="8"/>
        <v>-4.8216673941233398E-3</v>
      </c>
      <c r="U64" s="52">
        <f t="shared" si="8"/>
        <v>-4.7321526181762245E-3</v>
      </c>
      <c r="V64" s="52">
        <f t="shared" si="8"/>
        <v>-4.6426378422291092E-3</v>
      </c>
      <c r="W64" s="52">
        <f t="shared" si="8"/>
        <v>-4.5531230662819947E-3</v>
      </c>
      <c r="X64" s="52">
        <f t="shared" si="8"/>
        <v>-4.4636082903348803E-3</v>
      </c>
      <c r="Y64" s="52">
        <f t="shared" si="8"/>
        <v>-4.3740935143877649E-3</v>
      </c>
      <c r="Z64" s="52">
        <f t="shared" si="8"/>
        <v>-4.2845787384406496E-3</v>
      </c>
      <c r="AA64" s="52">
        <f t="shared" si="8"/>
        <v>-4.1950639624935351E-3</v>
      </c>
      <c r="AB64" s="52">
        <f t="shared" si="8"/>
        <v>-4.1055491865464207E-3</v>
      </c>
      <c r="AC64" s="52">
        <f t="shared" si="8"/>
        <v>-4.0160344105993053E-3</v>
      </c>
      <c r="AD64" s="52">
        <f t="shared" si="8"/>
        <v>-3.9265196346521909E-3</v>
      </c>
      <c r="AE64" s="52">
        <f t="shared" si="8"/>
        <v>-3.8370048587050756E-3</v>
      </c>
      <c r="AF64" s="52">
        <f t="shared" si="8"/>
        <v>-3.7474900827579607E-3</v>
      </c>
      <c r="AG64" s="52">
        <f t="shared" si="8"/>
        <v>-3.6579753068108458E-3</v>
      </c>
      <c r="AH64" s="52">
        <f t="shared" si="8"/>
        <v>-3.5684605308637309E-3</v>
      </c>
      <c r="AI64" s="52">
        <f t="shared" si="8"/>
        <v>-3.478945754916616E-3</v>
      </c>
      <c r="AJ64" s="52">
        <f t="shared" si="8"/>
        <v>-3.3894309789695011E-3</v>
      </c>
      <c r="AK64" s="52">
        <f t="shared" si="8"/>
        <v>-3.2999162030223862E-3</v>
      </c>
      <c r="AL64" s="52">
        <f t="shared" si="8"/>
        <v>-3.2104014270752713E-3</v>
      </c>
      <c r="AM64" s="52">
        <f t="shared" si="8"/>
        <v>-3.1208866511281564E-3</v>
      </c>
      <c r="AN64" s="52">
        <f t="shared" si="8"/>
        <v>-3.0313718751810415E-3</v>
      </c>
      <c r="AO64" s="52">
        <f t="shared" si="8"/>
        <v>-2.9418570992339266E-3</v>
      </c>
      <c r="AP64" s="52">
        <f t="shared" si="8"/>
        <v>-2.8523423232868117E-3</v>
      </c>
      <c r="AQ64" s="52">
        <f t="shared" si="8"/>
        <v>-2.7628275473396968E-3</v>
      </c>
      <c r="AR64" s="52">
        <f t="shared" si="8"/>
        <v>-2.6733127713925815E-3</v>
      </c>
      <c r="AS64" s="52">
        <f t="shared" si="8"/>
        <v>-2.583797995445467E-3</v>
      </c>
      <c r="AT64" s="52">
        <f t="shared" si="8"/>
        <v>-2.4942832194983517E-3</v>
      </c>
      <c r="AU64" s="52">
        <f t="shared" si="8"/>
        <v>-2.4047684435512368E-3</v>
      </c>
      <c r="AV64" s="52">
        <f t="shared" si="8"/>
        <v>-2.3152536676041219E-3</v>
      </c>
      <c r="AW64" s="52">
        <f t="shared" si="8"/>
        <v>-2.225738891657007E-3</v>
      </c>
      <c r="AX64" s="52">
        <f t="shared" si="8"/>
        <v>-2.1362241157098917E-3</v>
      </c>
      <c r="AY64" s="52">
        <f t="shared" si="8"/>
        <v>-2.9698465908722937E-18</v>
      </c>
      <c r="AZ64" s="52">
        <f t="shared" si="8"/>
        <v>-2.9698465908722937E-18</v>
      </c>
      <c r="BA64" s="52">
        <f t="shared" si="8"/>
        <v>-2.9698465908722937E-18</v>
      </c>
      <c r="BB64" s="52">
        <f t="shared" si="8"/>
        <v>-2.9698465908722937E-18</v>
      </c>
      <c r="BC64" s="52">
        <f t="shared" si="8"/>
        <v>-2.9698465908722937E-18</v>
      </c>
      <c r="BD64" s="52">
        <f t="shared" si="8"/>
        <v>-2.9698465908722937E-18</v>
      </c>
    </row>
    <row r="65" spans="1:56" ht="12.75" customHeight="1" x14ac:dyDescent="0.3">
      <c r="A65" s="210" t="s">
        <v>223</v>
      </c>
      <c r="B65" s="9" t="s">
        <v>35</v>
      </c>
      <c r="D65" s="4" t="s">
        <v>39</v>
      </c>
      <c r="E65" s="34">
        <f>'Fixed data'!$G$6*E86/1000000</f>
        <v>0</v>
      </c>
      <c r="F65" s="34">
        <f>'Fixed data'!$G$6*F86/1000000</f>
        <v>2.5673324542059565E-2</v>
      </c>
      <c r="G65" s="34">
        <f>'Fixed data'!$G$6*G86/1000000</f>
        <v>2.5673324542059565E-2</v>
      </c>
      <c r="H65" s="34">
        <f>'Fixed data'!$G$6*H86/1000000</f>
        <v>2.5673324542059565E-2</v>
      </c>
      <c r="I65" s="34">
        <f>'Fixed data'!$G$6*I86/1000000</f>
        <v>2.5673324542059565E-2</v>
      </c>
      <c r="J65" s="34">
        <f>'Fixed data'!$G$6*J86/1000000</f>
        <v>2.5673324542059565E-2</v>
      </c>
      <c r="K65" s="34">
        <f>'Fixed data'!$G$6*K86/1000000</f>
        <v>2.5673324542059565E-2</v>
      </c>
      <c r="L65" s="34">
        <f>'Fixed data'!$G$6*L86/1000000</f>
        <v>2.5673324542059565E-2</v>
      </c>
      <c r="M65" s="34">
        <f>'Fixed data'!$G$6*M86/1000000</f>
        <v>2.5673324542059565E-2</v>
      </c>
      <c r="N65" s="34">
        <f>'Fixed data'!$G$6*N86/1000000</f>
        <v>2.5673324542059565E-2</v>
      </c>
      <c r="O65" s="34">
        <f>'Fixed data'!$G$6*O86/1000000</f>
        <v>2.5673324542059565E-2</v>
      </c>
      <c r="P65" s="34">
        <f>'Fixed data'!$G$6*P86/1000000</f>
        <v>2.5673324542059565E-2</v>
      </c>
      <c r="Q65" s="34">
        <f>'Fixed data'!$G$6*Q86/1000000</f>
        <v>2.5673324542059565E-2</v>
      </c>
      <c r="R65" s="34">
        <f>'Fixed data'!$G$6*R86/1000000</f>
        <v>2.5673324542059565E-2</v>
      </c>
      <c r="S65" s="34">
        <f>'Fixed data'!$G$6*S86/1000000</f>
        <v>2.5673324542059565E-2</v>
      </c>
      <c r="T65" s="34">
        <f>'Fixed data'!$G$6*T86/1000000</f>
        <v>2.5673324542059565E-2</v>
      </c>
      <c r="U65" s="34">
        <f>'Fixed data'!$G$6*U86/1000000</f>
        <v>2.5673324542059565E-2</v>
      </c>
      <c r="V65" s="34">
        <f>'Fixed data'!$G$6*V86/1000000</f>
        <v>2.5673324542059565E-2</v>
      </c>
      <c r="W65" s="34">
        <f>'Fixed data'!$G$6*W86/1000000</f>
        <v>2.5673324542059565E-2</v>
      </c>
      <c r="X65" s="34">
        <f>'Fixed data'!$G$6*X86/1000000</f>
        <v>2.5673324542059565E-2</v>
      </c>
      <c r="Y65" s="34">
        <f>'Fixed data'!$G$6*Y86/1000000</f>
        <v>2.5673324542059565E-2</v>
      </c>
      <c r="Z65" s="34">
        <f>'Fixed data'!$G$6*Z86/1000000</f>
        <v>2.5673324542059565E-2</v>
      </c>
      <c r="AA65" s="34">
        <f>'Fixed data'!$G$6*AA86/1000000</f>
        <v>2.5673324542059565E-2</v>
      </c>
      <c r="AB65" s="34">
        <f>'Fixed data'!$G$6*AB86/1000000</f>
        <v>2.5673324542059565E-2</v>
      </c>
      <c r="AC65" s="34">
        <f>'Fixed data'!$G$6*AC86/1000000</f>
        <v>2.5673324542059565E-2</v>
      </c>
      <c r="AD65" s="34">
        <f>'Fixed data'!$G$6*AD86/1000000</f>
        <v>2.5673324542059565E-2</v>
      </c>
      <c r="AE65" s="34">
        <f>'Fixed data'!$G$6*AE86/1000000</f>
        <v>2.5673324542059565E-2</v>
      </c>
      <c r="AF65" s="34">
        <f>'Fixed data'!$G$6*AF86/1000000</f>
        <v>2.5673324542059565E-2</v>
      </c>
      <c r="AG65" s="34">
        <f>'Fixed data'!$G$6*AG86/1000000</f>
        <v>2.5673324542059565E-2</v>
      </c>
      <c r="AH65" s="34">
        <f>'Fixed data'!$G$6*AH86/1000000</f>
        <v>2.5673324542059565E-2</v>
      </c>
      <c r="AI65" s="34">
        <f>'Fixed data'!$G$6*AI86/1000000</f>
        <v>2.5673324542059565E-2</v>
      </c>
      <c r="AJ65" s="34">
        <f>'Fixed data'!$G$6*AJ86/1000000</f>
        <v>2.5673324542059565E-2</v>
      </c>
      <c r="AK65" s="34">
        <f>'Fixed data'!$G$6*AK86/1000000</f>
        <v>2.5673324542059565E-2</v>
      </c>
      <c r="AL65" s="34">
        <f>'Fixed data'!$G$6*AL86/1000000</f>
        <v>2.5673324542059565E-2</v>
      </c>
      <c r="AM65" s="34">
        <f>'Fixed data'!$G$6*AM86/1000000</f>
        <v>2.5673324542059565E-2</v>
      </c>
      <c r="AN65" s="34">
        <f>'Fixed data'!$G$6*AN86/1000000</f>
        <v>2.5673324542059565E-2</v>
      </c>
      <c r="AO65" s="34">
        <f>'Fixed data'!$G$6*AO86/1000000</f>
        <v>2.5673324542059565E-2</v>
      </c>
      <c r="AP65" s="34">
        <f>'Fixed data'!$G$6*AP86/1000000</f>
        <v>2.5673324542059565E-2</v>
      </c>
      <c r="AQ65" s="34">
        <f>'Fixed data'!$G$6*AQ86/1000000</f>
        <v>2.5673324542059565E-2</v>
      </c>
      <c r="AR65" s="34">
        <f>'Fixed data'!$G$6*AR86/1000000</f>
        <v>2.5673324542059565E-2</v>
      </c>
      <c r="AS65" s="34">
        <f>'Fixed data'!$G$6*AS86/1000000</f>
        <v>2.5673324542059565E-2</v>
      </c>
      <c r="AT65" s="34">
        <f>'Fixed data'!$G$6*AT86/1000000</f>
        <v>2.5673324542059565E-2</v>
      </c>
      <c r="AU65" s="34">
        <f>'Fixed data'!$G$6*AU86/1000000</f>
        <v>2.5673324542059565E-2</v>
      </c>
      <c r="AV65" s="34">
        <f>'Fixed data'!$G$6*AV86/1000000</f>
        <v>2.5673324542059565E-2</v>
      </c>
      <c r="AW65" s="34">
        <f>'Fixed data'!$G$6*AW86/1000000</f>
        <v>2.5673324542059565E-2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1"/>
      <c r="B66" s="9" t="s">
        <v>197</v>
      </c>
      <c r="D66" s="4" t="s">
        <v>39</v>
      </c>
      <c r="E66" s="34">
        <f>E87*'Fixed data'!H$5/1000000</f>
        <v>0</v>
      </c>
      <c r="F66" s="34">
        <f>F87*'Fixed data'!I$5/1000000</f>
        <v>1.687459612575008E-3</v>
      </c>
      <c r="G66" s="34">
        <f>G87*'Fixed data'!J$5/1000000</f>
        <v>1.6319547828795942E-3</v>
      </c>
      <c r="H66" s="34">
        <f>H87*'Fixed data'!K$5/1000000</f>
        <v>1.6439426342301602E-3</v>
      </c>
      <c r="I66" s="34">
        <f>I87*'Fixed data'!L$5/1000000</f>
        <v>1.6520416263316544E-3</v>
      </c>
      <c r="J66" s="34">
        <f>J87*'Fixed data'!M$5/1000000</f>
        <v>1.6587688591220466E-3</v>
      </c>
      <c r="K66" s="34">
        <f>K87*'Fixed data'!N$5/1000000</f>
        <v>3.3520670178870415E-3</v>
      </c>
      <c r="L66" s="34">
        <f>L87*'Fixed data'!O$5/1000000</f>
        <v>4.9214480358082645E-3</v>
      </c>
      <c r="M66" s="34">
        <f>M87*'Fixed data'!P$5/1000000</f>
        <v>6.3716924915062784E-3</v>
      </c>
      <c r="N66" s="34">
        <f>N87*'Fixed data'!Q$5/1000000</f>
        <v>7.6981888871974352E-3</v>
      </c>
      <c r="O66" s="34">
        <f>O87*'Fixed data'!R$5/1000000</f>
        <v>8.9053796398284712E-3</v>
      </c>
      <c r="P66" s="34">
        <f>P87*'Fixed data'!S$5/1000000</f>
        <v>9.9910012707167851E-3</v>
      </c>
      <c r="Q66" s="34">
        <f>Q87*'Fixed data'!T$5/1000000</f>
        <v>1.0953128462853613E-2</v>
      </c>
      <c r="R66" s="34">
        <f>R87*'Fixed data'!U$5/1000000</f>
        <v>1.1795696390674945E-2</v>
      </c>
      <c r="S66" s="34">
        <f>S87*'Fixed data'!V$5/1000000</f>
        <v>1.2514938960581715E-2</v>
      </c>
      <c r="T66" s="34">
        <f>T87*'Fixed data'!W$5/1000000</f>
        <v>1.5511284570610474E-2</v>
      </c>
      <c r="U66" s="34">
        <f>U87*'Fixed data'!X$5/1000000</f>
        <v>1.5999544283997066E-2</v>
      </c>
      <c r="V66" s="34">
        <f>V87*'Fixed data'!Y$5/1000000</f>
        <v>1.635222327727431E-2</v>
      </c>
      <c r="W66" s="34">
        <f>W87*'Fixed data'!Z$5/1000000</f>
        <v>1.6569321550442207E-2</v>
      </c>
      <c r="X66" s="34">
        <f>X87*'Fixed data'!AA$5/1000000</f>
        <v>1.6650839103500761E-2</v>
      </c>
      <c r="Y66" s="34">
        <f>Y87*'Fixed data'!AB$5/1000000</f>
        <v>1.659677593644996E-2</v>
      </c>
      <c r="Z66" s="34">
        <f>Z87*'Fixed data'!AC$5/1000000</f>
        <v>1.6273740731815912E-2</v>
      </c>
      <c r="AA66" s="34">
        <f>AA87*'Fixed data'!AD$5/1000000</f>
        <v>1.5958200461697089E-2</v>
      </c>
      <c r="AB66" s="34">
        <f>AB87*'Fixed data'!AE$5/1000000</f>
        <v>1.5507079471468916E-2</v>
      </c>
      <c r="AC66" s="34">
        <f>AC87*'Fixed data'!AF$5/1000000</f>
        <v>1.4920377761131391E-2</v>
      </c>
      <c r="AD66" s="34">
        <f>AD87*'Fixed data'!AG$5/1000000</f>
        <v>1.4198095330684527E-2</v>
      </c>
      <c r="AE66" s="34">
        <f>AE87*'Fixed data'!AH$5/1000000</f>
        <v>1.3340232180128312E-2</v>
      </c>
      <c r="AF66" s="34">
        <f>AF87*'Fixed data'!AI$5/1000000</f>
        <v>1.234678830946275E-2</v>
      </c>
      <c r="AG66" s="34">
        <f>AG87*'Fixed data'!AJ$5/1000000</f>
        <v>1.1217763718687841E-2</v>
      </c>
      <c r="AH66" s="34">
        <f>AH87*'Fixed data'!AK$5/1000000</f>
        <v>9.9531584078035827E-3</v>
      </c>
      <c r="AI66" s="34">
        <f>AI87*'Fixed data'!AL$5/1000000</f>
        <v>8.5067400936920858E-3</v>
      </c>
      <c r="AJ66" s="34">
        <f>AJ87*'Fixed data'!AM$5/1000000</f>
        <v>6.9806576797398004E-3</v>
      </c>
      <c r="AK66" s="34">
        <f>AK87*'Fixed data'!AN$5/1000000</f>
        <v>5.3189945456781681E-3</v>
      </c>
      <c r="AL66" s="34">
        <f>AL87*'Fixed data'!AO$5/1000000</f>
        <v>3.5217506915071889E-3</v>
      </c>
      <c r="AM66" s="34">
        <f>AM87*'Fixed data'!AP$5/1000000</f>
        <v>1.5889261172268613E-3</v>
      </c>
      <c r="AN66" s="34">
        <f>AN87*'Fixed data'!AQ$5/1000000</f>
        <v>1.6488855933486811E-3</v>
      </c>
      <c r="AO66" s="34">
        <f>AO87*'Fixed data'!AR$5/1000000</f>
        <v>1.7013501349552301E-3</v>
      </c>
      <c r="AP66" s="34">
        <f>AP87*'Fixed data'!AS$5/1000000</f>
        <v>1.7538146765617788E-3</v>
      </c>
      <c r="AQ66" s="34">
        <f>AQ87*'Fixed data'!AT$5/1000000</f>
        <v>1.8062792181683278E-3</v>
      </c>
      <c r="AR66" s="34">
        <f>AR87*'Fixed data'!AU$5/1000000</f>
        <v>1.8587437597748766E-3</v>
      </c>
      <c r="AS66" s="34">
        <f>AS87*'Fixed data'!AV$5/1000000</f>
        <v>1.9187032358966472E-3</v>
      </c>
      <c r="AT66" s="34">
        <f>AT87*'Fixed data'!AW$5/1000000</f>
        <v>1.9636728429879746E-3</v>
      </c>
      <c r="AU66" s="34">
        <f>AU87*'Fixed data'!AX$5/1000000</f>
        <v>2.0161373845945236E-3</v>
      </c>
      <c r="AV66" s="34">
        <f>AV87*'Fixed data'!AY$5/1000000</f>
        <v>2.0686019262010726E-3</v>
      </c>
      <c r="AW66" s="34">
        <f>AW87*'Fixed data'!AZ$5/1000000</f>
        <v>2.1135715332924001E-3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1"/>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1"/>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1"/>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1"/>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1"/>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1"/>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1"/>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1"/>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1"/>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2"/>
      <c r="B76" s="13" t="s">
        <v>97</v>
      </c>
      <c r="C76" s="13"/>
      <c r="D76" s="13" t="s">
        <v>39</v>
      </c>
      <c r="E76" s="52">
        <f>SUM(E65:E75)</f>
        <v>0</v>
      </c>
      <c r="F76" s="52">
        <f t="shared" ref="F76:BD76" si="9">SUM(F65:F75)</f>
        <v>2.7360784154634572E-2</v>
      </c>
      <c r="G76" s="52">
        <f t="shared" si="9"/>
        <v>2.7305279324939161E-2</v>
      </c>
      <c r="H76" s="52">
        <f t="shared" si="9"/>
        <v>2.7317267176289725E-2</v>
      </c>
      <c r="I76" s="52">
        <f t="shared" si="9"/>
        <v>2.7325366168391218E-2</v>
      </c>
      <c r="J76" s="52">
        <f t="shared" si="9"/>
        <v>2.7332093401181611E-2</v>
      </c>
      <c r="K76" s="52">
        <f t="shared" si="9"/>
        <v>2.9025391559946608E-2</v>
      </c>
      <c r="L76" s="52">
        <f t="shared" si="9"/>
        <v>3.0594772577867829E-2</v>
      </c>
      <c r="M76" s="52">
        <f t="shared" si="9"/>
        <v>3.204501703356584E-2</v>
      </c>
      <c r="N76" s="52">
        <f t="shared" si="9"/>
        <v>3.3371513429256996E-2</v>
      </c>
      <c r="O76" s="52">
        <f t="shared" si="9"/>
        <v>3.4578704181888034E-2</v>
      </c>
      <c r="P76" s="52">
        <f t="shared" si="9"/>
        <v>3.566432581277635E-2</v>
      </c>
      <c r="Q76" s="52">
        <f t="shared" si="9"/>
        <v>3.6626453004913177E-2</v>
      </c>
      <c r="R76" s="52">
        <f t="shared" si="9"/>
        <v>3.7469020932734506E-2</v>
      </c>
      <c r="S76" s="52">
        <f t="shared" si="9"/>
        <v>3.8188263502641276E-2</v>
      </c>
      <c r="T76" s="52">
        <f t="shared" si="9"/>
        <v>4.1184609112670037E-2</v>
      </c>
      <c r="U76" s="52">
        <f t="shared" si="9"/>
        <v>4.1672868826056628E-2</v>
      </c>
      <c r="V76" s="52">
        <f t="shared" si="9"/>
        <v>4.2025547819333875E-2</v>
      </c>
      <c r="W76" s="52">
        <f t="shared" si="9"/>
        <v>4.2242646092501772E-2</v>
      </c>
      <c r="X76" s="52">
        <f t="shared" si="9"/>
        <v>4.2324163645560325E-2</v>
      </c>
      <c r="Y76" s="52">
        <f t="shared" si="9"/>
        <v>4.2270100478509529E-2</v>
      </c>
      <c r="Z76" s="52">
        <f t="shared" si="9"/>
        <v>4.1947065273875477E-2</v>
      </c>
      <c r="AA76" s="52">
        <f t="shared" si="9"/>
        <v>4.163152500375665E-2</v>
      </c>
      <c r="AB76" s="52">
        <f t="shared" si="9"/>
        <v>4.1180404013528481E-2</v>
      </c>
      <c r="AC76" s="52">
        <f t="shared" si="9"/>
        <v>4.0593702303190954E-2</v>
      </c>
      <c r="AD76" s="52">
        <f t="shared" si="9"/>
        <v>3.987141987274409E-2</v>
      </c>
      <c r="AE76" s="52">
        <f t="shared" si="9"/>
        <v>3.9013556722187877E-2</v>
      </c>
      <c r="AF76" s="52">
        <f t="shared" si="9"/>
        <v>3.8020112851522313E-2</v>
      </c>
      <c r="AG76" s="52">
        <f t="shared" si="9"/>
        <v>3.6891088260747405E-2</v>
      </c>
      <c r="AH76" s="52">
        <f t="shared" si="9"/>
        <v>3.5626482949863147E-2</v>
      </c>
      <c r="AI76" s="52">
        <f t="shared" si="9"/>
        <v>3.4180064635751649E-2</v>
      </c>
      <c r="AJ76" s="52">
        <f t="shared" si="9"/>
        <v>3.2653982221799369E-2</v>
      </c>
      <c r="AK76" s="52">
        <f t="shared" si="9"/>
        <v>3.0992319087737731E-2</v>
      </c>
      <c r="AL76" s="52">
        <f t="shared" si="9"/>
        <v>2.9195075233566754E-2</v>
      </c>
      <c r="AM76" s="52">
        <f t="shared" si="9"/>
        <v>2.7262250659286426E-2</v>
      </c>
      <c r="AN76" s="52">
        <f t="shared" si="9"/>
        <v>2.7322210135408247E-2</v>
      </c>
      <c r="AO76" s="52">
        <f t="shared" si="9"/>
        <v>2.7374674677014793E-2</v>
      </c>
      <c r="AP76" s="52">
        <f t="shared" si="9"/>
        <v>2.7427139218621343E-2</v>
      </c>
      <c r="AQ76" s="52">
        <f t="shared" si="9"/>
        <v>2.7479603760227893E-2</v>
      </c>
      <c r="AR76" s="52">
        <f t="shared" si="9"/>
        <v>2.7532068301834443E-2</v>
      </c>
      <c r="AS76" s="52">
        <f t="shared" si="9"/>
        <v>2.7592027777956211E-2</v>
      </c>
      <c r="AT76" s="52">
        <f t="shared" si="9"/>
        <v>2.7636997385047539E-2</v>
      </c>
      <c r="AU76" s="52">
        <f t="shared" si="9"/>
        <v>2.7689461926654089E-2</v>
      </c>
      <c r="AV76" s="52">
        <f t="shared" si="9"/>
        <v>2.7741926468260639E-2</v>
      </c>
      <c r="AW76" s="52">
        <f t="shared" si="9"/>
        <v>2.7786896075351966E-2</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-4.6303966104991226E-2</v>
      </c>
      <c r="F77" s="53">
        <f>IF('Fixed data'!$G$19=FALSE,F64+F76,F64)</f>
        <v>2.1285909897251622E-2</v>
      </c>
      <c r="G77" s="53">
        <f>IF('Fixed data'!$G$19=FALSE,G64+G76,G64)</f>
        <v>2.1319919843503329E-2</v>
      </c>
      <c r="H77" s="53">
        <f>IF('Fixed data'!$G$19=FALSE,H64+H76,H64)</f>
        <v>2.1421422470801005E-2</v>
      </c>
      <c r="I77" s="53">
        <f>IF('Fixed data'!$G$19=FALSE,I64+I76,I64)</f>
        <v>2.1519036238849612E-2</v>
      </c>
      <c r="J77" s="53">
        <f>IF('Fixed data'!$G$19=FALSE,J64+J76,J64)</f>
        <v>2.1615278247587123E-2</v>
      </c>
      <c r="K77" s="53">
        <f>IF('Fixed data'!$G$19=FALSE,K64+K76,K64)</f>
        <v>2.3398091182299234E-2</v>
      </c>
      <c r="L77" s="53">
        <f>IF('Fixed data'!$G$19=FALSE,L64+L76,L64)</f>
        <v>2.505698697616757E-2</v>
      </c>
      <c r="M77" s="53">
        <f>IF('Fixed data'!$G$19=FALSE,M64+M76,M64)</f>
        <v>2.6596746207812695E-2</v>
      </c>
      <c r="N77" s="53">
        <f>IF('Fixed data'!$G$19=FALSE,N64+N76,N64)</f>
        <v>2.8012757379450966E-2</v>
      </c>
      <c r="O77" s="53">
        <f>IF('Fixed data'!$G$19=FALSE,O64+O76,O64)</f>
        <v>2.9309462908029119E-2</v>
      </c>
      <c r="P77" s="53">
        <f>IF('Fixed data'!$G$19=FALSE,P64+P76,P64)</f>
        <v>3.0484599314864552E-2</v>
      </c>
      <c r="Q77" s="53">
        <f>IF('Fixed data'!$G$19=FALSE,Q64+Q76,Q64)</f>
        <v>3.1536241282948491E-2</v>
      </c>
      <c r="R77" s="53">
        <f>IF('Fixed data'!$G$19=FALSE,R64+R76,R64)</f>
        <v>3.2468323986716938E-2</v>
      </c>
      <c r="S77" s="53">
        <f>IF('Fixed data'!$G$19=FALSE,S64+S76,S64)</f>
        <v>3.3277081332570818E-2</v>
      </c>
      <c r="T77" s="53">
        <f>IF('Fixed data'!$G$19=FALSE,T64+T76,T64)</f>
        <v>3.6362941718546697E-2</v>
      </c>
      <c r="U77" s="53">
        <f>IF('Fixed data'!$G$19=FALSE,U64+U76,U64)</f>
        <v>3.6940716207880406E-2</v>
      </c>
      <c r="V77" s="53">
        <f>IF('Fixed data'!$G$19=FALSE,V64+V76,V64)</f>
        <v>3.7382909977104764E-2</v>
      </c>
      <c r="W77" s="53">
        <f>IF('Fixed data'!$G$19=FALSE,W64+W76,W64)</f>
        <v>3.7689523026219779E-2</v>
      </c>
      <c r="X77" s="53">
        <f>IF('Fixed data'!$G$19=FALSE,X64+X76,X64)</f>
        <v>3.7860555355225443E-2</v>
      </c>
      <c r="Y77" s="53">
        <f>IF('Fixed data'!$G$19=FALSE,Y64+Y76,Y64)</f>
        <v>3.7896006964121765E-2</v>
      </c>
      <c r="Z77" s="53">
        <f>IF('Fixed data'!$G$19=FALSE,Z64+Z76,Z64)</f>
        <v>3.766248653543483E-2</v>
      </c>
      <c r="AA77" s="53">
        <f>IF('Fixed data'!$G$19=FALSE,AA64+AA76,AA64)</f>
        <v>3.7436461041263115E-2</v>
      </c>
      <c r="AB77" s="53">
        <f>IF('Fixed data'!$G$19=FALSE,AB64+AB76,AB64)</f>
        <v>3.7074854826982057E-2</v>
      </c>
      <c r="AC77" s="53">
        <f>IF('Fixed data'!$G$19=FALSE,AC64+AC76,AC64)</f>
        <v>3.6577667892591648E-2</v>
      </c>
      <c r="AD77" s="53">
        <f>IF('Fixed data'!$G$19=FALSE,AD64+AD76,AD64)</f>
        <v>3.5944900238091902E-2</v>
      </c>
      <c r="AE77" s="53">
        <f>IF('Fixed data'!$G$19=FALSE,AE64+AE76,AE64)</f>
        <v>3.5176551863482799E-2</v>
      </c>
      <c r="AF77" s="53">
        <f>IF('Fixed data'!$G$19=FALSE,AF64+AF76,AF64)</f>
        <v>3.4272622768764353E-2</v>
      </c>
      <c r="AG77" s="53">
        <f>IF('Fixed data'!$G$19=FALSE,AG64+AG76,AG64)</f>
        <v>3.3233112953936557E-2</v>
      </c>
      <c r="AH77" s="53">
        <f>IF('Fixed data'!$G$19=FALSE,AH64+AH76,AH64)</f>
        <v>3.2058022418999417E-2</v>
      </c>
      <c r="AI77" s="53">
        <f>IF('Fixed data'!$G$19=FALSE,AI64+AI76,AI64)</f>
        <v>3.0701118880835033E-2</v>
      </c>
      <c r="AJ77" s="53">
        <f>IF('Fixed data'!$G$19=FALSE,AJ64+AJ76,AJ64)</f>
        <v>2.9264551242829867E-2</v>
      </c>
      <c r="AK77" s="53">
        <f>IF('Fixed data'!$G$19=FALSE,AK64+AK76,AK64)</f>
        <v>2.7692402884715344E-2</v>
      </c>
      <c r="AL77" s="53">
        <f>IF('Fixed data'!$G$19=FALSE,AL64+AL76,AL64)</f>
        <v>2.5984673806491481E-2</v>
      </c>
      <c r="AM77" s="53">
        <f>IF('Fixed data'!$G$19=FALSE,AM64+AM76,AM64)</f>
        <v>2.4141364008158271E-2</v>
      </c>
      <c r="AN77" s="53">
        <f>IF('Fixed data'!$G$19=FALSE,AN64+AN76,AN64)</f>
        <v>2.4290838260227206E-2</v>
      </c>
      <c r="AO77" s="53">
        <f>IF('Fixed data'!$G$19=FALSE,AO64+AO76,AO64)</f>
        <v>2.4432817577780867E-2</v>
      </c>
      <c r="AP77" s="53">
        <f>IF('Fixed data'!$G$19=FALSE,AP64+AP76,AP64)</f>
        <v>2.4574796895334532E-2</v>
      </c>
      <c r="AQ77" s="53">
        <f>IF('Fixed data'!$G$19=FALSE,AQ64+AQ76,AQ64)</f>
        <v>2.4716776212888196E-2</v>
      </c>
      <c r="AR77" s="53">
        <f>IF('Fixed data'!$G$19=FALSE,AR64+AR76,AR64)</f>
        <v>2.485875553044186E-2</v>
      </c>
      <c r="AS77" s="53">
        <f>IF('Fixed data'!$G$19=FALSE,AS64+AS76,AS64)</f>
        <v>2.5008229782510744E-2</v>
      </c>
      <c r="AT77" s="53">
        <f>IF('Fixed data'!$G$19=FALSE,AT64+AT76,AT64)</f>
        <v>2.5142714165549189E-2</v>
      </c>
      <c r="AU77" s="53">
        <f>IF('Fixed data'!$G$19=FALSE,AU64+AU76,AU64)</f>
        <v>2.5284693483102853E-2</v>
      </c>
      <c r="AV77" s="53">
        <f>IF('Fixed data'!$G$19=FALSE,AV64+AV76,AV64)</f>
        <v>2.5426672800656518E-2</v>
      </c>
      <c r="AW77" s="53">
        <f>IF('Fixed data'!$G$19=FALSE,AW64+AW76,AW64)</f>
        <v>2.556115718369496E-2</v>
      </c>
      <c r="AX77" s="53">
        <f>IF('Fixed data'!$G$19=FALSE,AX64+AX76,AX64)</f>
        <v>-2.1362241157098917E-3</v>
      </c>
      <c r="AY77" s="53">
        <f>IF('Fixed data'!$G$19=FALSE,AY64+AY76,AY64)</f>
        <v>-2.9698465908722937E-18</v>
      </c>
      <c r="AZ77" s="53">
        <f>IF('Fixed data'!$G$19=FALSE,AZ64+AZ76,AZ64)</f>
        <v>-2.9698465908722937E-18</v>
      </c>
      <c r="BA77" s="53">
        <f>IF('Fixed data'!$G$19=FALSE,BA64+BA76,BA64)</f>
        <v>-2.9698465908722937E-18</v>
      </c>
      <c r="BB77" s="53">
        <f>IF('Fixed data'!$G$19=FALSE,BB64+BB76,BB64)</f>
        <v>-2.9698465908722937E-18</v>
      </c>
      <c r="BC77" s="53">
        <f>IF('Fixed data'!$G$19=FALSE,BC64+BC76,BC64)</f>
        <v>-2.9698465908722937E-18</v>
      </c>
      <c r="BD77" s="53">
        <f>IF('Fixed data'!$G$19=FALSE,BD64+BD76,BD64)</f>
        <v>-2.9698465908722937E-18</v>
      </c>
    </row>
    <row r="78" spans="1:56" ht="15.75" hidden="1"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hidden="1"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ollapsed="1" x14ac:dyDescent="0.3">
      <c r="A80" s="74"/>
      <c r="B80" s="11" t="s">
        <v>17</v>
      </c>
      <c r="C80" s="14"/>
      <c r="D80" s="9" t="s">
        <v>39</v>
      </c>
      <c r="E80" s="54">
        <f>IF('Fixed data'!$G$19=TRUE,(E77-SUM(E70:E71))*E78+SUM(E70:E71)*E79,E77*E78)</f>
        <v>-4.4738131502406984E-2</v>
      </c>
      <c r="F80" s="54">
        <f>F77*F78</f>
        <v>1.9870624656119513E-2</v>
      </c>
      <c r="G80" s="54">
        <f t="shared" ref="G80:BD80" si="10">G77*G78</f>
        <v>1.9229346188274751E-2</v>
      </c>
      <c r="H80" s="54">
        <f t="shared" si="10"/>
        <v>1.8667532118427085E-2</v>
      </c>
      <c r="I80" s="54">
        <f t="shared" si="10"/>
        <v>1.8118451089767552E-2</v>
      </c>
      <c r="J80" s="54">
        <f t="shared" si="10"/>
        <v>1.7584042781303478E-2</v>
      </c>
      <c r="K80" s="54">
        <f t="shared" si="10"/>
        <v>1.8390688166542973E-2</v>
      </c>
      <c r="L80" s="54">
        <f t="shared" si="10"/>
        <v>1.9028565473661736E-2</v>
      </c>
      <c r="M80" s="54">
        <f t="shared" si="10"/>
        <v>1.9514856452138841E-2</v>
      </c>
      <c r="N80" s="54">
        <f t="shared" si="10"/>
        <v>1.9858770730180046E-2</v>
      </c>
      <c r="O80" s="54">
        <f t="shared" si="10"/>
        <v>2.0075390990560941E-2</v>
      </c>
      <c r="P80" s="54">
        <f t="shared" si="10"/>
        <v>2.0174198681613586E-2</v>
      </c>
      <c r="Q80" s="54">
        <f t="shared" si="10"/>
        <v>2.016440364432024E-2</v>
      </c>
      <c r="R80" s="54">
        <f t="shared" si="10"/>
        <v>2.0058339319797034E-2</v>
      </c>
      <c r="S80" s="54">
        <f t="shared" si="10"/>
        <v>1.9862777662626147E-2</v>
      </c>
      <c r="T80" s="54">
        <f t="shared" si="10"/>
        <v>2.0970723456426154E-2</v>
      </c>
      <c r="U80" s="54">
        <f t="shared" si="10"/>
        <v>2.058350668605111E-2</v>
      </c>
      <c r="V80" s="54">
        <f t="shared" si="10"/>
        <v>2.0125506014981007E-2</v>
      </c>
      <c r="W80" s="54">
        <f t="shared" si="10"/>
        <v>1.9604419870051758E-2</v>
      </c>
      <c r="X80" s="54">
        <f t="shared" si="10"/>
        <v>1.9027423487173099E-2</v>
      </c>
      <c r="Y80" s="54">
        <f t="shared" si="10"/>
        <v>1.840119831531653E-2</v>
      </c>
      <c r="Z80" s="54">
        <f t="shared" si="10"/>
        <v>1.7669379313941233E-2</v>
      </c>
      <c r="AA80" s="54">
        <f t="shared" si="10"/>
        <v>1.6969409962109779E-2</v>
      </c>
      <c r="AB80" s="54">
        <f t="shared" si="10"/>
        <v>1.6237197159577447E-2</v>
      </c>
      <c r="AC80" s="54">
        <f t="shared" si="10"/>
        <v>1.5477730043267694E-2</v>
      </c>
      <c r="AD80" s="54">
        <f t="shared" si="10"/>
        <v>1.4695629290201635E-2</v>
      </c>
      <c r="AE80" s="54">
        <f t="shared" si="10"/>
        <v>1.3895168628376262E-2</v>
      </c>
      <c r="AF80" s="54">
        <f t="shared" si="10"/>
        <v>1.308029523650343E-2</v>
      </c>
      <c r="AG80" s="54">
        <f t="shared" si="10"/>
        <v>1.225464908578614E-2</v>
      </c>
      <c r="AH80" s="54">
        <f t="shared" si="10"/>
        <v>1.1421581274494089E-2</v>
      </c>
      <c r="AI80" s="54">
        <f t="shared" si="10"/>
        <v>1.228005289439597E-2</v>
      </c>
      <c r="AJ80" s="54">
        <f t="shared" si="10"/>
        <v>1.1364509034989805E-2</v>
      </c>
      <c r="AK80" s="54">
        <f t="shared" si="10"/>
        <v>1.0440762722695446E-2</v>
      </c>
      <c r="AL80" s="54">
        <f t="shared" si="10"/>
        <v>9.5115573183423528E-3</v>
      </c>
      <c r="AM80" s="54">
        <f t="shared" si="10"/>
        <v>8.5794399689483949E-3</v>
      </c>
      <c r="AN80" s="54">
        <f t="shared" si="10"/>
        <v>8.3811268315859434E-3</v>
      </c>
      <c r="AO80" s="54">
        <f t="shared" si="10"/>
        <v>8.1845769901256089E-3</v>
      </c>
      <c r="AP80" s="54">
        <f t="shared" si="10"/>
        <v>7.9923666397142164E-3</v>
      </c>
      <c r="AQ80" s="54">
        <f t="shared" si="10"/>
        <v>7.8044097348342672E-3</v>
      </c>
      <c r="AR80" s="54">
        <f t="shared" si="10"/>
        <v>7.6206215609806562E-3</v>
      </c>
      <c r="AS80" s="54">
        <f t="shared" si="10"/>
        <v>7.44314943249701E-3</v>
      </c>
      <c r="AT80" s="54">
        <f t="shared" si="10"/>
        <v>7.2652191752941835E-3</v>
      </c>
      <c r="AU80" s="54">
        <f t="shared" si="10"/>
        <v>7.0934421443911173E-3</v>
      </c>
      <c r="AV80" s="54">
        <f t="shared" si="10"/>
        <v>6.9255081931864628E-3</v>
      </c>
      <c r="AW80" s="54">
        <f t="shared" si="10"/>
        <v>6.7593572274854633E-3</v>
      </c>
      <c r="AX80" s="54">
        <f t="shared" si="10"/>
        <v>-5.4844676234073022E-4</v>
      </c>
      <c r="AY80" s="54">
        <f t="shared" si="10"/>
        <v>-7.4026029341322444E-19</v>
      </c>
      <c r="AZ80" s="54">
        <f t="shared" si="10"/>
        <v>-7.1869931399342186E-19</v>
      </c>
      <c r="BA80" s="54">
        <f t="shared" si="10"/>
        <v>-6.977663242654582E-19</v>
      </c>
      <c r="BB80" s="54">
        <f t="shared" si="10"/>
        <v>-6.774430332674351E-19</v>
      </c>
      <c r="BC80" s="54">
        <f t="shared" si="10"/>
        <v>-6.5771168278391761E-19</v>
      </c>
      <c r="BD80" s="54">
        <f t="shared" si="10"/>
        <v>-6.3855503182904621E-19</v>
      </c>
    </row>
    <row r="81" spans="1:56" x14ac:dyDescent="0.3">
      <c r="A81" s="74"/>
      <c r="B81" s="15" t="s">
        <v>18</v>
      </c>
      <c r="C81" s="15"/>
      <c r="D81" s="14" t="s">
        <v>39</v>
      </c>
      <c r="E81" s="55">
        <f>+E80</f>
        <v>-4.4738131502406984E-2</v>
      </c>
      <c r="F81" s="55">
        <f>+E81+F80</f>
        <v>-2.4867506846287472E-2</v>
      </c>
      <c r="G81" s="55">
        <f t="shared" ref="G81:BD81" si="11">+F81+G80</f>
        <v>-5.6381606580127204E-3</v>
      </c>
      <c r="H81" s="55">
        <f t="shared" si="11"/>
        <v>1.3029371460414364E-2</v>
      </c>
      <c r="I81" s="55">
        <f t="shared" si="11"/>
        <v>3.1147822550181916E-2</v>
      </c>
      <c r="J81" s="55">
        <f t="shared" si="11"/>
        <v>4.8731865331485394E-2</v>
      </c>
      <c r="K81" s="55">
        <f t="shared" si="11"/>
        <v>6.712255349802837E-2</v>
      </c>
      <c r="L81" s="55">
        <f>+K81+L80</f>
        <v>8.6151118971690102E-2</v>
      </c>
      <c r="M81" s="55">
        <f t="shared" si="11"/>
        <v>0.10566597542382894</v>
      </c>
      <c r="N81" s="55">
        <f t="shared" si="11"/>
        <v>0.12552474615400899</v>
      </c>
      <c r="O81" s="55">
        <f t="shared" si="11"/>
        <v>0.14560013714456993</v>
      </c>
      <c r="P81" s="55">
        <f t="shared" si="11"/>
        <v>0.16577433582618351</v>
      </c>
      <c r="Q81" s="55">
        <f t="shared" si="11"/>
        <v>0.18593873947050374</v>
      </c>
      <c r="R81" s="55">
        <f t="shared" si="11"/>
        <v>0.20599707879030077</v>
      </c>
      <c r="S81" s="55">
        <f t="shared" si="11"/>
        <v>0.22585985645292692</v>
      </c>
      <c r="T81" s="55">
        <f t="shared" si="11"/>
        <v>0.24683057990935306</v>
      </c>
      <c r="U81" s="55">
        <f t="shared" si="11"/>
        <v>0.26741408659540417</v>
      </c>
      <c r="V81" s="55">
        <f t="shared" si="11"/>
        <v>0.2875395926103852</v>
      </c>
      <c r="W81" s="55">
        <f t="shared" si="11"/>
        <v>0.30714401248043693</v>
      </c>
      <c r="X81" s="55">
        <f t="shared" si="11"/>
        <v>0.32617143596761006</v>
      </c>
      <c r="Y81" s="55">
        <f t="shared" si="11"/>
        <v>0.34457263428292662</v>
      </c>
      <c r="Z81" s="55">
        <f t="shared" si="11"/>
        <v>0.36224201359686786</v>
      </c>
      <c r="AA81" s="55">
        <f t="shared" si="11"/>
        <v>0.37921142355897763</v>
      </c>
      <c r="AB81" s="55">
        <f t="shared" si="11"/>
        <v>0.39544862071855508</v>
      </c>
      <c r="AC81" s="55">
        <f t="shared" si="11"/>
        <v>0.41092635076182277</v>
      </c>
      <c r="AD81" s="55">
        <f t="shared" si="11"/>
        <v>0.4256219800520244</v>
      </c>
      <c r="AE81" s="55">
        <f t="shared" si="11"/>
        <v>0.43951714868040065</v>
      </c>
      <c r="AF81" s="55">
        <f t="shared" si="11"/>
        <v>0.4525974439169041</v>
      </c>
      <c r="AG81" s="55">
        <f t="shared" si="11"/>
        <v>0.46485209300269026</v>
      </c>
      <c r="AH81" s="55">
        <f t="shared" si="11"/>
        <v>0.47627367427718437</v>
      </c>
      <c r="AI81" s="55">
        <f t="shared" si="11"/>
        <v>0.48855372717158035</v>
      </c>
      <c r="AJ81" s="55">
        <f t="shared" si="11"/>
        <v>0.49991823620657017</v>
      </c>
      <c r="AK81" s="55">
        <f t="shared" si="11"/>
        <v>0.51035899892926562</v>
      </c>
      <c r="AL81" s="55">
        <f t="shared" si="11"/>
        <v>0.51987055624760792</v>
      </c>
      <c r="AM81" s="55">
        <f t="shared" si="11"/>
        <v>0.52844999621655631</v>
      </c>
      <c r="AN81" s="55">
        <f t="shared" si="11"/>
        <v>0.53683112304814229</v>
      </c>
      <c r="AO81" s="55">
        <f t="shared" si="11"/>
        <v>0.54501570003826794</v>
      </c>
      <c r="AP81" s="55">
        <f t="shared" si="11"/>
        <v>0.55300806667798219</v>
      </c>
      <c r="AQ81" s="55">
        <f t="shared" si="11"/>
        <v>0.56081247641281651</v>
      </c>
      <c r="AR81" s="55">
        <f t="shared" si="11"/>
        <v>0.56843309797379715</v>
      </c>
      <c r="AS81" s="55">
        <f t="shared" si="11"/>
        <v>0.57587624740629417</v>
      </c>
      <c r="AT81" s="55">
        <f t="shared" si="11"/>
        <v>0.58314146658158839</v>
      </c>
      <c r="AU81" s="55">
        <f t="shared" si="11"/>
        <v>0.5902349087259795</v>
      </c>
      <c r="AV81" s="55">
        <f t="shared" si="11"/>
        <v>0.59716041691916599</v>
      </c>
      <c r="AW81" s="55">
        <f t="shared" si="11"/>
        <v>0.60391977414665143</v>
      </c>
      <c r="AX81" s="55">
        <f t="shared" si="11"/>
        <v>0.60337132738431065</v>
      </c>
      <c r="AY81" s="55">
        <f t="shared" si="11"/>
        <v>0.60337132738431065</v>
      </c>
      <c r="AZ81" s="55">
        <f t="shared" si="11"/>
        <v>0.60337132738431065</v>
      </c>
      <c r="BA81" s="55">
        <f t="shared" si="11"/>
        <v>0.60337132738431065</v>
      </c>
      <c r="BB81" s="55">
        <f t="shared" si="11"/>
        <v>0.60337132738431065</v>
      </c>
      <c r="BC81" s="55">
        <f t="shared" si="11"/>
        <v>0.60337132738431065</v>
      </c>
      <c r="BD81" s="55">
        <f t="shared" si="11"/>
        <v>0.60337132738431065</v>
      </c>
    </row>
    <row r="82" spans="1:56" x14ac:dyDescent="0.3">
      <c r="A82" s="74"/>
      <c r="B82" s="14"/>
    </row>
    <row r="83" spans="1:56" x14ac:dyDescent="0.3">
      <c r="A83" s="74"/>
    </row>
    <row r="84" spans="1:56" x14ac:dyDescent="0.3">
      <c r="A84" s="113"/>
      <c r="B84" s="120" t="s">
        <v>210</v>
      </c>
      <c r="C84" s="114"/>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row>
    <row r="85" spans="1:56" x14ac:dyDescent="0.3">
      <c r="A85" s="116"/>
      <c r="B85" s="117" t="s">
        <v>268</v>
      </c>
      <c r="C85" s="118"/>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ht="12.75" customHeight="1" x14ac:dyDescent="0.3">
      <c r="A86" s="213" t="s">
        <v>250</v>
      </c>
      <c r="B86" s="4" t="s">
        <v>205</v>
      </c>
      <c r="D86" s="4" t="s">
        <v>85</v>
      </c>
      <c r="E86" s="43">
        <f>'Workings 1'!E11</f>
        <v>0</v>
      </c>
      <c r="F86" s="142">
        <f>'Workings 1'!F11</f>
        <v>693.74284023081179</v>
      </c>
      <c r="G86" s="142">
        <f>'Workings 1'!G11</f>
        <v>693.74284023081179</v>
      </c>
      <c r="H86" s="142">
        <f>'Workings 1'!H11</f>
        <v>693.74284023081179</v>
      </c>
      <c r="I86" s="142">
        <f>'Workings 1'!I11</f>
        <v>693.74284023081179</v>
      </c>
      <c r="J86" s="142">
        <f>'Workings 1'!J11</f>
        <v>693.74284023081179</v>
      </c>
      <c r="K86" s="142">
        <f>'Workings 1'!K11</f>
        <v>693.74284023081179</v>
      </c>
      <c r="L86" s="142">
        <f>'Workings 1'!L11</f>
        <v>693.74284023081179</v>
      </c>
      <c r="M86" s="142">
        <f>'Workings 1'!M11</f>
        <v>693.74284023081179</v>
      </c>
      <c r="N86" s="142">
        <f>'Workings 1'!N11</f>
        <v>693.74284023081179</v>
      </c>
      <c r="O86" s="142">
        <f>'Workings 1'!O11</f>
        <v>693.74284023081179</v>
      </c>
      <c r="P86" s="142">
        <f>'Workings 1'!P11</f>
        <v>693.74284023081179</v>
      </c>
      <c r="Q86" s="142">
        <f>'Workings 1'!Q11</f>
        <v>693.74284023081179</v>
      </c>
      <c r="R86" s="142">
        <f>'Workings 1'!R11</f>
        <v>693.74284023081179</v>
      </c>
      <c r="S86" s="142">
        <f>'Workings 1'!S11</f>
        <v>693.74284023081179</v>
      </c>
      <c r="T86" s="142">
        <f>'Workings 1'!T11</f>
        <v>693.74284023081179</v>
      </c>
      <c r="U86" s="142">
        <f>'Workings 1'!U11</f>
        <v>693.74284023081179</v>
      </c>
      <c r="V86" s="142">
        <f>'Workings 1'!V11</f>
        <v>693.74284023081179</v>
      </c>
      <c r="W86" s="142">
        <f>'Workings 1'!W11</f>
        <v>693.74284023081179</v>
      </c>
      <c r="X86" s="142">
        <f>'Workings 1'!X11</f>
        <v>693.74284023081179</v>
      </c>
      <c r="Y86" s="142">
        <f>'Workings 1'!Y11</f>
        <v>693.74284023081179</v>
      </c>
      <c r="Z86" s="142">
        <f>'Workings 1'!Z11</f>
        <v>693.74284023081179</v>
      </c>
      <c r="AA86" s="142">
        <f>'Workings 1'!AA11</f>
        <v>693.74284023081179</v>
      </c>
      <c r="AB86" s="142">
        <f>'Workings 1'!AB11</f>
        <v>693.74284023081179</v>
      </c>
      <c r="AC86" s="142">
        <f>'Workings 1'!AC11</f>
        <v>693.74284023081179</v>
      </c>
      <c r="AD86" s="142">
        <f>'Workings 1'!AD11</f>
        <v>693.74284023081179</v>
      </c>
      <c r="AE86" s="142">
        <f>'Workings 1'!AE11</f>
        <v>693.74284023081179</v>
      </c>
      <c r="AF86" s="142">
        <f>'Workings 1'!AF11</f>
        <v>693.74284023081179</v>
      </c>
      <c r="AG86" s="142">
        <f>'Workings 1'!AG11</f>
        <v>693.74284023081179</v>
      </c>
      <c r="AH86" s="142">
        <f>'Workings 1'!AH11</f>
        <v>693.74284023081179</v>
      </c>
      <c r="AI86" s="142">
        <f>'Workings 1'!AI11</f>
        <v>693.74284023081179</v>
      </c>
      <c r="AJ86" s="142">
        <f>'Workings 1'!AJ11</f>
        <v>693.74284023081179</v>
      </c>
      <c r="AK86" s="142">
        <f>'Workings 1'!AK11</f>
        <v>693.74284023081179</v>
      </c>
      <c r="AL86" s="142">
        <f>'Workings 1'!AL11</f>
        <v>693.74284023081179</v>
      </c>
      <c r="AM86" s="142">
        <f>'Workings 1'!AM11</f>
        <v>693.74284023081179</v>
      </c>
      <c r="AN86" s="142">
        <f>'Workings 1'!AN11</f>
        <v>693.74284023081179</v>
      </c>
      <c r="AO86" s="142">
        <f>'Workings 1'!AO11</f>
        <v>693.74284023081179</v>
      </c>
      <c r="AP86" s="142">
        <f>'Workings 1'!AP11</f>
        <v>693.74284023081179</v>
      </c>
      <c r="AQ86" s="142">
        <f>'Workings 1'!AQ11</f>
        <v>693.74284023081179</v>
      </c>
      <c r="AR86" s="142">
        <f>'Workings 1'!AR11</f>
        <v>693.74284023081179</v>
      </c>
      <c r="AS86" s="142">
        <f>'Workings 1'!AS11</f>
        <v>693.74284023081179</v>
      </c>
      <c r="AT86" s="142">
        <f>'Workings 1'!AT11</f>
        <v>693.74284023081179</v>
      </c>
      <c r="AU86" s="142">
        <f>'Workings 1'!AU11</f>
        <v>693.74284023081179</v>
      </c>
      <c r="AV86" s="142">
        <f>'Workings 1'!AV11</f>
        <v>693.74284023081179</v>
      </c>
      <c r="AW86" s="142">
        <f>'Workings 1'!AW11</f>
        <v>693.74284023081179</v>
      </c>
      <c r="AX86" s="142">
        <f>'Workings 1'!AX11</f>
        <v>0</v>
      </c>
      <c r="AY86" s="142">
        <f>'Workings 1'!AY11</f>
        <v>0</v>
      </c>
      <c r="AZ86" s="142">
        <f>'Workings 1'!AZ11</f>
        <v>0</v>
      </c>
      <c r="BA86" s="142">
        <f>'Workings 1'!BA11</f>
        <v>0</v>
      </c>
      <c r="BB86" s="142">
        <f>'Workings 1'!BB11</f>
        <v>0</v>
      </c>
      <c r="BC86" s="142">
        <f>'Workings 1'!BC11</f>
        <v>0</v>
      </c>
      <c r="BD86" s="142">
        <f>'Workings 1'!BD11</f>
        <v>0</v>
      </c>
    </row>
    <row r="87" spans="1:56" x14ac:dyDescent="0.3">
      <c r="A87" s="213"/>
      <c r="B87" s="4" t="s">
        <v>206</v>
      </c>
      <c r="D87" s="4" t="s">
        <v>87</v>
      </c>
      <c r="E87" s="34">
        <f>E86*'Fixed data'!H$12</f>
        <v>0</v>
      </c>
      <c r="F87" s="34">
        <f>F86*'Fixed data'!I$12</f>
        <v>302.74855930867898</v>
      </c>
      <c r="G87" s="34">
        <f>G86*'Fixed data'!J$12</f>
        <v>293.78458564484953</v>
      </c>
      <c r="H87" s="34">
        <f>H86*'Fixed data'!K$12</f>
        <v>284.82061198102008</v>
      </c>
      <c r="I87" s="34">
        <f>I86*'Fixed data'!L$12</f>
        <v>275.85663831719069</v>
      </c>
      <c r="J87" s="34">
        <f>J86*'Fixed data'!M$12</f>
        <v>266.89266465336124</v>
      </c>
      <c r="K87" s="34">
        <f>K86*'Fixed data'!N$12</f>
        <v>257.92869098953179</v>
      </c>
      <c r="L87" s="34">
        <f>L86*'Fixed data'!O$12</f>
        <v>248.96471732570237</v>
      </c>
      <c r="M87" s="34">
        <f>M86*'Fixed data'!P$12</f>
        <v>240.00074366187297</v>
      </c>
      <c r="N87" s="34">
        <f>N86*'Fixed data'!Q$12</f>
        <v>231.03676999804352</v>
      </c>
      <c r="O87" s="34">
        <f>O86*'Fixed data'!R$12</f>
        <v>222.07279633421408</v>
      </c>
      <c r="P87" s="34">
        <f>P86*'Fixed data'!S$12</f>
        <v>213.10882267038468</v>
      </c>
      <c r="Q87" s="34">
        <f>Q86*'Fixed data'!T$12</f>
        <v>204.14484900655523</v>
      </c>
      <c r="R87" s="34">
        <f>R86*'Fixed data'!U$12</f>
        <v>195.18087534272578</v>
      </c>
      <c r="S87" s="34">
        <f>S86*'Fixed data'!V$12</f>
        <v>186.21690167889639</v>
      </c>
      <c r="T87" s="34">
        <f>T86*'Fixed data'!W$12</f>
        <v>177.25292801506694</v>
      </c>
      <c r="U87" s="34">
        <f>U86*'Fixed data'!X$12</f>
        <v>168.28895435123752</v>
      </c>
      <c r="V87" s="34">
        <f>V86*'Fixed data'!Y$12</f>
        <v>159.3249806874081</v>
      </c>
      <c r="W87" s="34">
        <f>W86*'Fixed data'!Z$12</f>
        <v>150.36100702357865</v>
      </c>
      <c r="X87" s="34">
        <f>X86*'Fixed data'!AA$12</f>
        <v>141.39703335974923</v>
      </c>
      <c r="Y87" s="34">
        <f>Y86*'Fixed data'!AB$12</f>
        <v>132.43305969591981</v>
      </c>
      <c r="Z87" s="34">
        <f>Z86*'Fixed data'!AC$12</f>
        <v>123.46908603209037</v>
      </c>
      <c r="AA87" s="34">
        <f>AA86*'Fixed data'!AD$12</f>
        <v>114.50511236826095</v>
      </c>
      <c r="AB87" s="34">
        <f>AB86*'Fixed data'!AE$12</f>
        <v>105.54113870443153</v>
      </c>
      <c r="AC87" s="34">
        <f>AC86*'Fixed data'!AF$12</f>
        <v>96.577165040602083</v>
      </c>
      <c r="AD87" s="34">
        <f>AD86*'Fixed data'!AG$12</f>
        <v>87.613191376772676</v>
      </c>
      <c r="AE87" s="34">
        <f>AE86*'Fixed data'!AH$12</f>
        <v>78.649217712943255</v>
      </c>
      <c r="AF87" s="34">
        <f>AF86*'Fixed data'!AI$12</f>
        <v>69.685244049113834</v>
      </c>
      <c r="AG87" s="34">
        <f>AG86*'Fixed data'!AJ$12</f>
        <v>60.721270385284413</v>
      </c>
      <c r="AH87" s="34">
        <f>AH86*'Fixed data'!AK$12</f>
        <v>51.757296721454999</v>
      </c>
      <c r="AI87" s="34">
        <f>AI86*'Fixed data'!AL$12</f>
        <v>42.793323057625578</v>
      </c>
      <c r="AJ87" s="34">
        <f>AJ86*'Fixed data'!AM$12</f>
        <v>33.829349393796157</v>
      </c>
      <c r="AK87" s="34">
        <f>AK86*'Fixed data'!AN$12</f>
        <v>24.86537572996674</v>
      </c>
      <c r="AL87" s="34">
        <f>AL86*'Fixed data'!AO$12</f>
        <v>15.901402066137321</v>
      </c>
      <c r="AM87" s="34">
        <f>AM86*'Fixed data'!AP$12</f>
        <v>6.9374284023079014</v>
      </c>
      <c r="AN87" s="34">
        <f>AN86*'Fixed data'!AQ$12</f>
        <v>6.9374284023081181</v>
      </c>
      <c r="AO87" s="34">
        <f>AO86*'Fixed data'!AR$12</f>
        <v>6.9374284023081181</v>
      </c>
      <c r="AP87" s="34">
        <f>AP86*'Fixed data'!AS$12</f>
        <v>6.9374284023081181</v>
      </c>
      <c r="AQ87" s="34">
        <f>AQ86*'Fixed data'!AT$12</f>
        <v>6.9374284023081181</v>
      </c>
      <c r="AR87" s="34">
        <f>AR86*'Fixed data'!AU$12</f>
        <v>6.9374284023081181</v>
      </c>
      <c r="AS87" s="34">
        <f>AS86*'Fixed data'!AV$12</f>
        <v>6.9374284023081181</v>
      </c>
      <c r="AT87" s="34">
        <f>AT86*'Fixed data'!AW$12</f>
        <v>6.9374284023081181</v>
      </c>
      <c r="AU87" s="34">
        <f>AU86*'Fixed data'!AX$12</f>
        <v>6.9374284023081181</v>
      </c>
      <c r="AV87" s="34">
        <f>AV86*'Fixed data'!AY$12</f>
        <v>6.9374284023081181</v>
      </c>
      <c r="AW87" s="34">
        <f>AW86*'Fixed data'!AZ$12</f>
        <v>6.9374284023081181</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3"/>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3"/>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3"/>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3"/>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3"/>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3"/>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A16" sqref="A16:A17"/>
    </sheetView>
  </sheetViews>
  <sheetFormatPr defaultRowHeight="15" x14ac:dyDescent="0.25"/>
  <cols>
    <col min="1" max="1" width="27.28515625" customWidth="1"/>
    <col min="2" max="2" width="11.28515625" customWidth="1"/>
    <col min="4" max="4" width="26.42578125" bestFit="1" customWidth="1"/>
    <col min="7" max="7" width="9.7109375" customWidth="1"/>
  </cols>
  <sheetData>
    <row r="1" spans="1:49" ht="18.75" x14ac:dyDescent="0.3">
      <c r="A1" s="1" t="s">
        <v>310</v>
      </c>
    </row>
    <row r="2" spans="1:49" ht="21" x14ac:dyDescent="0.35">
      <c r="A2" t="s">
        <v>288</v>
      </c>
    </row>
    <row r="3" spans="1:49" s="143" customFormat="1" ht="15.75" thickBot="1" x14ac:dyDescent="0.3"/>
    <row r="4" spans="1:49" s="143" customFormat="1" ht="17.25" x14ac:dyDescent="0.25">
      <c r="A4" s="217" t="s">
        <v>314</v>
      </c>
      <c r="B4" s="218"/>
      <c r="F4" s="149" t="s">
        <v>297</v>
      </c>
      <c r="G4" s="150">
        <v>0.53</v>
      </c>
      <c r="K4" s="145"/>
      <c r="L4" s="146" t="s">
        <v>299</v>
      </c>
    </row>
    <row r="5" spans="1:49" s="143" customFormat="1" ht="15.75" thickBot="1" x14ac:dyDescent="0.3">
      <c r="A5" s="223"/>
      <c r="B5" s="224"/>
      <c r="F5" s="151" t="s">
        <v>296</v>
      </c>
      <c r="G5" s="152">
        <f>(L5*G4)+((1-L5)*G4^2)</f>
        <v>0.30581000000000003</v>
      </c>
      <c r="K5" s="147" t="s">
        <v>298</v>
      </c>
      <c r="L5" s="148">
        <v>0.1</v>
      </c>
    </row>
    <row r="6" spans="1:49" s="143" customFormat="1" x14ac:dyDescent="0.25">
      <c r="A6" s="164" t="s">
        <v>306</v>
      </c>
      <c r="B6" s="177">
        <f>SUM(E10:AW10)</f>
        <v>45.5154752589183</v>
      </c>
    </row>
    <row r="7" spans="1:49" s="143" customFormat="1" x14ac:dyDescent="0.25">
      <c r="A7" s="153" t="s">
        <v>309</v>
      </c>
      <c r="B7" s="168">
        <v>106.61997337145188</v>
      </c>
    </row>
    <row r="8" spans="1:49" s="143" customFormat="1" x14ac:dyDescent="0.25">
      <c r="A8" s="153" t="s">
        <v>307</v>
      </c>
      <c r="B8" s="154">
        <v>0.128</v>
      </c>
      <c r="E8" s="159" t="s">
        <v>300</v>
      </c>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1"/>
    </row>
    <row r="9" spans="1:49" s="143" customFormat="1" ht="15.75" x14ac:dyDescent="0.3">
      <c r="A9" s="153" t="s">
        <v>315</v>
      </c>
      <c r="B9" s="154">
        <f>(300^2*B8)*G5*8760/1000000</f>
        <v>30.860877312000003</v>
      </c>
      <c r="D9" s="156" t="s">
        <v>301</v>
      </c>
      <c r="E9" s="157">
        <v>2016</v>
      </c>
      <c r="F9" s="157">
        <v>2017</v>
      </c>
      <c r="G9" s="157">
        <v>2018</v>
      </c>
      <c r="H9" s="157">
        <v>2019</v>
      </c>
      <c r="I9" s="157">
        <v>2020</v>
      </c>
      <c r="J9" s="157">
        <v>2021</v>
      </c>
      <c r="K9" s="157">
        <v>2022</v>
      </c>
      <c r="L9" s="157">
        <v>2023</v>
      </c>
      <c r="M9" s="157">
        <v>2024</v>
      </c>
      <c r="N9" s="157">
        <v>2025</v>
      </c>
      <c r="O9" s="157">
        <v>2026</v>
      </c>
      <c r="P9" s="157">
        <v>2027</v>
      </c>
      <c r="Q9" s="157">
        <v>2028</v>
      </c>
      <c r="R9" s="157">
        <v>2029</v>
      </c>
      <c r="S9" s="157">
        <v>2030</v>
      </c>
      <c r="T9" s="157">
        <v>2031</v>
      </c>
      <c r="U9" s="157">
        <v>2032</v>
      </c>
      <c r="V9" s="157">
        <v>2033</v>
      </c>
      <c r="W9" s="157">
        <v>2034</v>
      </c>
      <c r="X9" s="157">
        <v>2035</v>
      </c>
      <c r="Y9" s="157">
        <v>2036</v>
      </c>
      <c r="Z9" s="157">
        <v>2037</v>
      </c>
      <c r="AA9" s="157">
        <v>2038</v>
      </c>
      <c r="AB9" s="157">
        <v>2039</v>
      </c>
      <c r="AC9" s="157">
        <v>2040</v>
      </c>
      <c r="AD9" s="157">
        <v>2041</v>
      </c>
      <c r="AE9" s="157">
        <v>2042</v>
      </c>
      <c r="AF9" s="157">
        <v>2043</v>
      </c>
      <c r="AG9" s="157">
        <v>2044</v>
      </c>
      <c r="AH9" s="157">
        <v>2045</v>
      </c>
      <c r="AI9" s="157">
        <v>2046</v>
      </c>
      <c r="AJ9" s="157">
        <v>2047</v>
      </c>
      <c r="AK9" s="157">
        <v>2048</v>
      </c>
      <c r="AL9" s="157">
        <v>2049</v>
      </c>
      <c r="AM9" s="157">
        <v>2050</v>
      </c>
      <c r="AN9" s="157">
        <v>2051</v>
      </c>
      <c r="AO9" s="157">
        <v>2052</v>
      </c>
      <c r="AP9" s="157">
        <v>2053</v>
      </c>
      <c r="AQ9" s="157">
        <v>2054</v>
      </c>
      <c r="AR9" s="157">
        <v>2055</v>
      </c>
      <c r="AS9" s="157">
        <v>2056</v>
      </c>
      <c r="AT9" s="157">
        <v>2057</v>
      </c>
      <c r="AU9" s="157">
        <v>2058</v>
      </c>
      <c r="AV9" s="157">
        <v>2059</v>
      </c>
      <c r="AW9" s="157">
        <v>2060</v>
      </c>
    </row>
    <row r="10" spans="1:49" s="143" customFormat="1" ht="15.75" thickBot="1" x14ac:dyDescent="0.3">
      <c r="A10" s="163" t="s">
        <v>317</v>
      </c>
      <c r="B10" s="152">
        <f>'Workings baseline'!B9-'Workings 1'!B9</f>
        <v>15.241911378150004</v>
      </c>
      <c r="D10" s="156" t="s">
        <v>304</v>
      </c>
      <c r="E10" s="167">
        <v>45.5154752589183</v>
      </c>
      <c r="F10" s="144">
        <v>0</v>
      </c>
      <c r="G10" s="144">
        <v>0</v>
      </c>
      <c r="H10" s="144">
        <v>0</v>
      </c>
      <c r="I10" s="144">
        <v>0</v>
      </c>
      <c r="J10" s="144">
        <v>0</v>
      </c>
      <c r="K10" s="144">
        <v>0</v>
      </c>
      <c r="L10" s="144">
        <v>0</v>
      </c>
      <c r="M10" s="158">
        <v>0</v>
      </c>
      <c r="N10" s="158">
        <v>0</v>
      </c>
      <c r="O10" s="158">
        <v>0</v>
      </c>
      <c r="P10" s="158">
        <v>0</v>
      </c>
      <c r="Q10" s="158">
        <v>0</v>
      </c>
      <c r="R10" s="158">
        <v>0</v>
      </c>
      <c r="S10" s="158">
        <v>0</v>
      </c>
      <c r="T10" s="158">
        <v>0</v>
      </c>
      <c r="U10" s="158">
        <v>0</v>
      </c>
      <c r="V10" s="158">
        <v>0</v>
      </c>
      <c r="W10" s="158">
        <v>0</v>
      </c>
      <c r="X10" s="158">
        <v>0</v>
      </c>
      <c r="Y10" s="158">
        <v>0</v>
      </c>
      <c r="Z10" s="158">
        <v>0</v>
      </c>
      <c r="AA10" s="158">
        <v>0</v>
      </c>
      <c r="AB10" s="158">
        <v>0</v>
      </c>
      <c r="AC10" s="158">
        <v>0</v>
      </c>
      <c r="AD10" s="158">
        <v>0</v>
      </c>
      <c r="AE10" s="158">
        <v>0</v>
      </c>
      <c r="AF10" s="158">
        <v>0</v>
      </c>
      <c r="AG10" s="158">
        <v>0</v>
      </c>
      <c r="AH10" s="158">
        <v>0</v>
      </c>
      <c r="AI10" s="158">
        <v>0</v>
      </c>
      <c r="AJ10" s="158">
        <v>0</v>
      </c>
      <c r="AK10" s="158">
        <v>0</v>
      </c>
      <c r="AL10" s="158">
        <v>0</v>
      </c>
      <c r="AM10" s="158">
        <v>0</v>
      </c>
      <c r="AN10" s="158">
        <v>0</v>
      </c>
      <c r="AO10" s="158">
        <v>0</v>
      </c>
      <c r="AP10" s="158">
        <v>0</v>
      </c>
      <c r="AQ10" s="158">
        <v>0</v>
      </c>
      <c r="AR10" s="158">
        <v>0</v>
      </c>
      <c r="AS10" s="158">
        <v>0</v>
      </c>
      <c r="AT10" s="158">
        <v>0</v>
      </c>
      <c r="AU10" s="158">
        <v>0</v>
      </c>
      <c r="AV10" s="158">
        <v>0</v>
      </c>
      <c r="AW10" s="158">
        <v>0</v>
      </c>
    </row>
    <row r="11" spans="1:49" s="143" customFormat="1" x14ac:dyDescent="0.25">
      <c r="D11" s="156" t="s">
        <v>302</v>
      </c>
      <c r="E11" s="165">
        <v>0</v>
      </c>
      <c r="F11" s="165">
        <f>E10*B10</f>
        <v>693.74284023081179</v>
      </c>
      <c r="G11" s="165">
        <f>F11</f>
        <v>693.74284023081179</v>
      </c>
      <c r="H11" s="165">
        <f t="shared" ref="H11:AW11" si="0">G11</f>
        <v>693.74284023081179</v>
      </c>
      <c r="I11" s="165">
        <f t="shared" si="0"/>
        <v>693.74284023081179</v>
      </c>
      <c r="J11" s="165">
        <f t="shared" si="0"/>
        <v>693.74284023081179</v>
      </c>
      <c r="K11" s="165">
        <f t="shared" si="0"/>
        <v>693.74284023081179</v>
      </c>
      <c r="L11" s="165">
        <f t="shared" si="0"/>
        <v>693.74284023081179</v>
      </c>
      <c r="M11" s="165">
        <f t="shared" si="0"/>
        <v>693.74284023081179</v>
      </c>
      <c r="N11" s="165">
        <f t="shared" si="0"/>
        <v>693.74284023081179</v>
      </c>
      <c r="O11" s="165">
        <f t="shared" si="0"/>
        <v>693.74284023081179</v>
      </c>
      <c r="P11" s="165">
        <f t="shared" si="0"/>
        <v>693.74284023081179</v>
      </c>
      <c r="Q11" s="165">
        <f t="shared" si="0"/>
        <v>693.74284023081179</v>
      </c>
      <c r="R11" s="165">
        <f t="shared" si="0"/>
        <v>693.74284023081179</v>
      </c>
      <c r="S11" s="165">
        <f t="shared" si="0"/>
        <v>693.74284023081179</v>
      </c>
      <c r="T11" s="165">
        <f t="shared" si="0"/>
        <v>693.74284023081179</v>
      </c>
      <c r="U11" s="165">
        <f t="shared" si="0"/>
        <v>693.74284023081179</v>
      </c>
      <c r="V11" s="165">
        <f t="shared" si="0"/>
        <v>693.74284023081179</v>
      </c>
      <c r="W11" s="165">
        <f t="shared" si="0"/>
        <v>693.74284023081179</v>
      </c>
      <c r="X11" s="165">
        <f t="shared" si="0"/>
        <v>693.74284023081179</v>
      </c>
      <c r="Y11" s="165">
        <f t="shared" si="0"/>
        <v>693.74284023081179</v>
      </c>
      <c r="Z11" s="165">
        <f t="shared" si="0"/>
        <v>693.74284023081179</v>
      </c>
      <c r="AA11" s="165">
        <f t="shared" si="0"/>
        <v>693.74284023081179</v>
      </c>
      <c r="AB11" s="165">
        <f t="shared" si="0"/>
        <v>693.74284023081179</v>
      </c>
      <c r="AC11" s="165">
        <f t="shared" si="0"/>
        <v>693.74284023081179</v>
      </c>
      <c r="AD11" s="165">
        <f t="shared" si="0"/>
        <v>693.74284023081179</v>
      </c>
      <c r="AE11" s="165">
        <f t="shared" si="0"/>
        <v>693.74284023081179</v>
      </c>
      <c r="AF11" s="165">
        <f t="shared" si="0"/>
        <v>693.74284023081179</v>
      </c>
      <c r="AG11" s="165">
        <f t="shared" si="0"/>
        <v>693.74284023081179</v>
      </c>
      <c r="AH11" s="165">
        <f t="shared" si="0"/>
        <v>693.74284023081179</v>
      </c>
      <c r="AI11" s="165">
        <f t="shared" si="0"/>
        <v>693.74284023081179</v>
      </c>
      <c r="AJ11" s="165">
        <f t="shared" si="0"/>
        <v>693.74284023081179</v>
      </c>
      <c r="AK11" s="165">
        <f t="shared" si="0"/>
        <v>693.74284023081179</v>
      </c>
      <c r="AL11" s="165">
        <f t="shared" si="0"/>
        <v>693.74284023081179</v>
      </c>
      <c r="AM11" s="165">
        <f t="shared" si="0"/>
        <v>693.74284023081179</v>
      </c>
      <c r="AN11" s="165">
        <f t="shared" si="0"/>
        <v>693.74284023081179</v>
      </c>
      <c r="AO11" s="165">
        <f t="shared" si="0"/>
        <v>693.74284023081179</v>
      </c>
      <c r="AP11" s="165">
        <f t="shared" si="0"/>
        <v>693.74284023081179</v>
      </c>
      <c r="AQ11" s="165">
        <f t="shared" si="0"/>
        <v>693.74284023081179</v>
      </c>
      <c r="AR11" s="165">
        <f t="shared" si="0"/>
        <v>693.74284023081179</v>
      </c>
      <c r="AS11" s="165">
        <f t="shared" si="0"/>
        <v>693.74284023081179</v>
      </c>
      <c r="AT11" s="165">
        <f t="shared" si="0"/>
        <v>693.74284023081179</v>
      </c>
      <c r="AU11" s="165">
        <f t="shared" si="0"/>
        <v>693.74284023081179</v>
      </c>
      <c r="AV11" s="165">
        <f t="shared" si="0"/>
        <v>693.74284023081179</v>
      </c>
      <c r="AW11" s="165">
        <f t="shared" si="0"/>
        <v>693.74284023081179</v>
      </c>
    </row>
    <row r="12" spans="1:49" s="143" customFormat="1" x14ac:dyDescent="0.25">
      <c r="D12" s="156" t="s">
        <v>318</v>
      </c>
      <c r="E12" s="144">
        <f>(B7-'Workings baseline'!B7)*E10</f>
        <v>138.40588639431607</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row>
    <row r="13" spans="1:49" s="143" customFormat="1" x14ac:dyDescent="0.25"/>
    <row r="14" spans="1:49" s="143" customFormat="1" x14ac:dyDescent="0.25">
      <c r="A14" s="143" t="s">
        <v>316</v>
      </c>
      <c r="B14"/>
      <c r="I14" s="166"/>
    </row>
    <row r="15" spans="1:49" ht="17.25" x14ac:dyDescent="0.25">
      <c r="A15" s="143" t="s">
        <v>334</v>
      </c>
    </row>
    <row r="16" spans="1:49" x14ac:dyDescent="0.25">
      <c r="A16" s="162" t="s">
        <v>339</v>
      </c>
    </row>
    <row r="17" spans="1:1" x14ac:dyDescent="0.25">
      <c r="A17" s="162" t="s">
        <v>336</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L29" sqref="L29"/>
    </sheetView>
  </sheetViews>
  <sheetFormatPr defaultRowHeight="15" x14ac:dyDescent="0.25"/>
  <cols>
    <col min="1" max="16384" width="9.140625" style="143"/>
  </cols>
  <sheetData>
    <row r="1" spans="1:16" x14ac:dyDescent="0.25">
      <c r="A1" s="169"/>
      <c r="B1" s="169"/>
      <c r="C1" s="169"/>
      <c r="D1" s="169"/>
      <c r="E1" s="169"/>
      <c r="F1" s="169"/>
      <c r="G1" s="169"/>
      <c r="H1" s="169"/>
      <c r="I1" s="169"/>
      <c r="J1" s="169"/>
      <c r="K1" s="169"/>
      <c r="L1" s="169"/>
      <c r="M1" s="169"/>
      <c r="N1" s="169"/>
      <c r="O1" s="169"/>
      <c r="P1" s="169"/>
    </row>
    <row r="2" spans="1:16" ht="15.75" thickBot="1" x14ac:dyDescent="0.3">
      <c r="A2" s="169"/>
      <c r="B2" s="169"/>
      <c r="C2" s="169"/>
      <c r="D2" s="169"/>
      <c r="E2" s="169"/>
      <c r="F2" s="169"/>
      <c r="G2" s="169"/>
      <c r="H2" s="169"/>
      <c r="I2" s="169"/>
      <c r="J2" s="169"/>
      <c r="K2" s="169"/>
      <c r="L2" s="169"/>
      <c r="M2" s="169"/>
      <c r="N2" s="169"/>
      <c r="O2" s="169"/>
      <c r="P2" s="169"/>
    </row>
    <row r="3" spans="1:16" ht="15.75" thickBot="1" x14ac:dyDescent="0.3">
      <c r="A3" s="170"/>
      <c r="B3" s="171"/>
      <c r="C3" s="171"/>
      <c r="D3" s="171"/>
      <c r="E3" s="171"/>
      <c r="F3" s="171"/>
      <c r="G3" s="171"/>
      <c r="H3" s="171"/>
      <c r="I3" s="225" t="s">
        <v>319</v>
      </c>
      <c r="J3" s="226"/>
      <c r="K3" s="226"/>
      <c r="L3" s="226"/>
      <c r="M3" s="226"/>
      <c r="N3" s="226"/>
      <c r="O3" s="226"/>
      <c r="P3" s="227"/>
    </row>
    <row r="4" spans="1:16" x14ac:dyDescent="0.25">
      <c r="A4" s="225" t="s">
        <v>320</v>
      </c>
      <c r="B4" s="226"/>
      <c r="C4" s="226"/>
      <c r="D4" s="226"/>
      <c r="E4" s="226"/>
      <c r="F4" s="226"/>
      <c r="G4" s="226"/>
      <c r="H4" s="226"/>
      <c r="I4" s="228" t="s">
        <v>321</v>
      </c>
      <c r="J4" s="229"/>
      <c r="K4" s="229" t="s">
        <v>322</v>
      </c>
      <c r="L4" s="229"/>
      <c r="M4" s="229" t="s">
        <v>323</v>
      </c>
      <c r="N4" s="229"/>
      <c r="O4" s="229" t="s">
        <v>18</v>
      </c>
      <c r="P4" s="230"/>
    </row>
    <row r="5" spans="1:16" ht="89.25" x14ac:dyDescent="0.25">
      <c r="A5" s="172" t="s">
        <v>324</v>
      </c>
      <c r="B5" s="173" t="s">
        <v>242</v>
      </c>
      <c r="C5" s="173" t="s">
        <v>325</v>
      </c>
      <c r="D5" s="173" t="s">
        <v>243</v>
      </c>
      <c r="E5" s="173" t="s">
        <v>244</v>
      </c>
      <c r="F5" s="173" t="s">
        <v>326</v>
      </c>
      <c r="G5" s="173" t="s">
        <v>245</v>
      </c>
      <c r="H5" s="173" t="s">
        <v>246</v>
      </c>
      <c r="I5" s="172" t="s">
        <v>15</v>
      </c>
      <c r="J5" s="173" t="s">
        <v>327</v>
      </c>
      <c r="K5" s="173" t="s">
        <v>15</v>
      </c>
      <c r="L5" s="173" t="s">
        <v>327</v>
      </c>
      <c r="M5" s="173" t="s">
        <v>328</v>
      </c>
      <c r="N5" s="173" t="s">
        <v>327</v>
      </c>
      <c r="O5" s="173" t="s">
        <v>329</v>
      </c>
      <c r="P5" s="174" t="s">
        <v>330</v>
      </c>
    </row>
    <row r="6" spans="1:16" x14ac:dyDescent="0.25">
      <c r="A6" s="172" t="s">
        <v>85</v>
      </c>
      <c r="B6" s="173" t="s">
        <v>85</v>
      </c>
      <c r="C6" s="173" t="s">
        <v>85</v>
      </c>
      <c r="D6" s="173" t="s">
        <v>85</v>
      </c>
      <c r="E6" s="173" t="s">
        <v>85</v>
      </c>
      <c r="F6" s="173" t="s">
        <v>85</v>
      </c>
      <c r="G6" s="173" t="s">
        <v>85</v>
      </c>
      <c r="H6" s="173" t="s">
        <v>85</v>
      </c>
      <c r="I6" s="172" t="s">
        <v>39</v>
      </c>
      <c r="J6" s="173" t="s">
        <v>39</v>
      </c>
      <c r="K6" s="173" t="s">
        <v>39</v>
      </c>
      <c r="L6" s="173" t="s">
        <v>39</v>
      </c>
      <c r="M6" s="173" t="s">
        <v>39</v>
      </c>
      <c r="N6" s="173" t="s">
        <v>39</v>
      </c>
      <c r="O6" s="173" t="s">
        <v>331</v>
      </c>
      <c r="P6" s="174" t="s">
        <v>331</v>
      </c>
    </row>
    <row r="7" spans="1:16" x14ac:dyDescent="0.25">
      <c r="A7" s="175">
        <f>-1*'Option 1'!E86</f>
        <v>0</v>
      </c>
      <c r="B7" s="175">
        <f>-1*'Option 1'!F86</f>
        <v>-693.74284023081179</v>
      </c>
      <c r="C7" s="175">
        <f>-1*'Option 1'!G86</f>
        <v>-693.74284023081179</v>
      </c>
      <c r="D7" s="175">
        <f>-1*'Option 1'!H86</f>
        <v>-693.74284023081179</v>
      </c>
      <c r="E7" s="175">
        <f>-1*'Option 1'!I86</f>
        <v>-693.74284023081179</v>
      </c>
      <c r="F7" s="175">
        <f>-1*'Option 1'!J86</f>
        <v>-693.74284023081179</v>
      </c>
      <c r="G7" s="175">
        <f>-1*'Option 1'!K86</f>
        <v>-693.74284023081179</v>
      </c>
      <c r="H7" s="175">
        <f>-1*'Option 1'!L86</f>
        <v>-693.74284023081179</v>
      </c>
      <c r="I7" s="175">
        <f>-1*SUM('Option 1'!E18:L18)</f>
        <v>0.13840588639431606</v>
      </c>
      <c r="J7" s="175">
        <f>-1*SUM('Option 1'!E18:AW18)</f>
        <v>0.13840588639431606</v>
      </c>
      <c r="K7" s="175">
        <f>SUM('Option 1'!E25:L25)</f>
        <v>0</v>
      </c>
      <c r="L7" s="175">
        <f>SUM('Option 1'!E25:AW25)</f>
        <v>0</v>
      </c>
      <c r="M7" s="175">
        <f>SUM('Option 1'!E76:L76)</f>
        <v>0.19626095436325072</v>
      </c>
      <c r="N7" s="175">
        <f>SUM('Option 1'!E76:AW76)</f>
        <v>1.4805662430515945</v>
      </c>
      <c r="O7" s="175">
        <f>'Option 1'!L81</f>
        <v>8.6151118971690102E-2</v>
      </c>
      <c r="P7" s="175">
        <f>'Option 1'!AW81</f>
        <v>0.60391977414665143</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2017-06-07T09:23:21Z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