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8535" windowWidth="15600" windowHeight="4275" tabRatio="601"/>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DSR" sheetId="31" r:id="rId7"/>
    <sheet name="DSR Workings" sheetId="32" r:id="rId8"/>
  </sheets>
  <calcPr calcId="125725"/>
</workbook>
</file>

<file path=xl/calcChain.xml><?xml version="1.0" encoding="utf-8"?>
<calcChain xmlns="http://schemas.openxmlformats.org/spreadsheetml/2006/main">
  <c r="H13" i="31"/>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G13"/>
  <c r="X86" l="1"/>
  <c r="Y86"/>
  <c r="Z86"/>
  <c r="AA86"/>
  <c r="AB86"/>
  <c r="AC86"/>
  <c r="AD86"/>
  <c r="AE86"/>
  <c r="AF86"/>
  <c r="AG86"/>
  <c r="AH86"/>
  <c r="AI86"/>
  <c r="AJ86"/>
  <c r="AK86"/>
  <c r="AL86"/>
  <c r="AM86"/>
  <c r="AN86"/>
  <c r="AO86"/>
  <c r="AP86"/>
  <c r="AQ86"/>
  <c r="AR86"/>
  <c r="AS86"/>
  <c r="AT86"/>
  <c r="AU86"/>
  <c r="AV86"/>
  <c r="AW86"/>
  <c r="AX86"/>
  <c r="AY86"/>
  <c r="AZ86"/>
  <c r="BA86"/>
  <c r="L86"/>
  <c r="M86"/>
  <c r="N86"/>
  <c r="O86"/>
  <c r="P86"/>
  <c r="Q86"/>
  <c r="R86"/>
  <c r="S86"/>
  <c r="T86"/>
  <c r="U86"/>
  <c r="V86"/>
  <c r="W86"/>
  <c r="K86"/>
  <c r="J86"/>
  <c r="N19"/>
  <c r="O19"/>
  <c r="P19"/>
  <c r="Q19"/>
  <c r="R19"/>
  <c r="S19"/>
  <c r="T19"/>
  <c r="F19"/>
  <c r="E19"/>
  <c r="I7" i="10"/>
  <c r="I19" i="31" s="1"/>
  <c r="J7" i="10"/>
  <c r="J19" i="31" s="1"/>
  <c r="K7" i="10"/>
  <c r="K19" i="31" s="1"/>
  <c r="L7" i="10"/>
  <c r="L19" i="31" s="1"/>
  <c r="M7" i="10"/>
  <c r="M19" i="31" s="1"/>
  <c r="H7" i="10"/>
  <c r="H19" i="31" s="1"/>
  <c r="G7" i="10"/>
  <c r="G19" i="31" s="1"/>
  <c r="C10" i="27"/>
  <c r="C9"/>
  <c r="C8"/>
  <c r="F7" i="32"/>
  <c r="BB86" i="31" l="1"/>
  <c r="BC86"/>
  <c r="BD86"/>
  <c r="E7" i="32"/>
  <c r="J15" i="31" l="1"/>
  <c r="E33" i="32" l="1"/>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D33"/>
  <c r="C33"/>
  <c r="F13" i="31" l="1"/>
  <c r="E14"/>
  <c r="F86" l="1"/>
  <c r="G86"/>
  <c r="H86"/>
  <c r="I86"/>
  <c r="E86"/>
  <c r="K11" i="32" l="1"/>
  <c r="K10"/>
  <c r="K9"/>
  <c r="K8"/>
  <c r="K7"/>
  <c r="F20"/>
  <c r="F19"/>
  <c r="D22"/>
  <c r="C22"/>
  <c r="I5" i="2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H5"/>
  <c r="G11"/>
  <c r="G10"/>
  <c r="G9"/>
  <c r="G8"/>
  <c r="G7"/>
  <c r="G6"/>
  <c r="C28" i="29"/>
  <c r="BD79" i="31"/>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E60"/>
  <c r="BD25"/>
  <c r="BD26" s="1"/>
  <c r="BC25"/>
  <c r="BC26" s="1"/>
  <c r="BB25"/>
  <c r="BB26" s="1"/>
  <c r="BA25"/>
  <c r="BA26" s="1"/>
  <c r="AZ25"/>
  <c r="AZ26" s="1"/>
  <c r="AY25"/>
  <c r="AY26" s="1"/>
  <c r="AX25"/>
  <c r="AX26" s="1"/>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H25"/>
  <c r="G25"/>
  <c r="F25"/>
  <c r="E25"/>
  <c r="F18"/>
  <c r="E18"/>
  <c r="C9" s="1"/>
  <c r="BD72"/>
  <c r="G19" i="10"/>
  <c r="BD70" i="31"/>
  <c r="BD68"/>
  <c r="BD67"/>
  <c r="BD65"/>
  <c r="F19" i="10"/>
  <c r="I19"/>
  <c r="K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E19"/>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E18"/>
  <c r="AP12" i="20"/>
  <c r="AM87" i="31" s="1"/>
  <c r="D34" i="20"/>
  <c r="F26" i="31" l="1"/>
  <c r="F28" s="1"/>
  <c r="F29" s="1"/>
  <c r="E7" i="10"/>
  <c r="J18" i="31"/>
  <c r="J26" s="1"/>
  <c r="J28" s="1"/>
  <c r="J29" s="1"/>
  <c r="N18"/>
  <c r="N26" s="1"/>
  <c r="R18"/>
  <c r="R26" s="1"/>
  <c r="R28" s="1"/>
  <c r="R29" s="1"/>
  <c r="V18"/>
  <c r="V26" s="1"/>
  <c r="V28" s="1"/>
  <c r="V29" s="1"/>
  <c r="Z18"/>
  <c r="Z26" s="1"/>
  <c r="Z28" s="1"/>
  <c r="Z29" s="1"/>
  <c r="AD18"/>
  <c r="AD26" s="1"/>
  <c r="AD28" s="1"/>
  <c r="AD29" s="1"/>
  <c r="AH18"/>
  <c r="AH26" s="1"/>
  <c r="AH28" s="1"/>
  <c r="AH29" s="1"/>
  <c r="AL18"/>
  <c r="AL26" s="1"/>
  <c r="AL28" s="1"/>
  <c r="AL29" s="1"/>
  <c r="AP18"/>
  <c r="AP26" s="1"/>
  <c r="AP28" s="1"/>
  <c r="AP29" s="1"/>
  <c r="AT18"/>
  <c r="AT26" s="1"/>
  <c r="G18"/>
  <c r="G26" s="1"/>
  <c r="G28" s="1"/>
  <c r="G29" s="1"/>
  <c r="AU18"/>
  <c r="AU26" s="1"/>
  <c r="AU28" s="1"/>
  <c r="AU29" s="1"/>
  <c r="I18"/>
  <c r="I26" s="1"/>
  <c r="I28" s="1"/>
  <c r="I29" s="1"/>
  <c r="M18"/>
  <c r="M26" s="1"/>
  <c r="M28" s="1"/>
  <c r="M29" s="1"/>
  <c r="Q18"/>
  <c r="Q26" s="1"/>
  <c r="Q28" s="1"/>
  <c r="Q29" s="1"/>
  <c r="U18"/>
  <c r="U26" s="1"/>
  <c r="U28" s="1"/>
  <c r="U29" s="1"/>
  <c r="Y18"/>
  <c r="Y26" s="1"/>
  <c r="Y28" s="1"/>
  <c r="Y29" s="1"/>
  <c r="AC18"/>
  <c r="AC26" s="1"/>
  <c r="AG18"/>
  <c r="AG26" s="1"/>
  <c r="AG28" s="1"/>
  <c r="AG29" s="1"/>
  <c r="AK18"/>
  <c r="AK26" s="1"/>
  <c r="AK28" s="1"/>
  <c r="AO18"/>
  <c r="AO26" s="1"/>
  <c r="AO28" s="1"/>
  <c r="AS18"/>
  <c r="AS26" s="1"/>
  <c r="AS28" s="1"/>
  <c r="AW18"/>
  <c r="AW26" s="1"/>
  <c r="AW28" s="1"/>
  <c r="H18"/>
  <c r="H26" s="1"/>
  <c r="H28" s="1"/>
  <c r="H29" s="1"/>
  <c r="L18"/>
  <c r="L26" s="1"/>
  <c r="L28" s="1"/>
  <c r="L29" s="1"/>
  <c r="P18"/>
  <c r="P26" s="1"/>
  <c r="T18"/>
  <c r="T26" s="1"/>
  <c r="T28" s="1"/>
  <c r="T29" s="1"/>
  <c r="X18"/>
  <c r="X26" s="1"/>
  <c r="AB18"/>
  <c r="AB26" s="1"/>
  <c r="AB28" s="1"/>
  <c r="AB29" s="1"/>
  <c r="AF18"/>
  <c r="AF26" s="1"/>
  <c r="AF28" s="1"/>
  <c r="AF29" s="1"/>
  <c r="AJ18"/>
  <c r="AJ26" s="1"/>
  <c r="AJ28" s="1"/>
  <c r="AJ29" s="1"/>
  <c r="AN18"/>
  <c r="AN26" s="1"/>
  <c r="AN28" s="1"/>
  <c r="AN29" s="1"/>
  <c r="AR18"/>
  <c r="AR26" s="1"/>
  <c r="AR28" s="1"/>
  <c r="AR29" s="1"/>
  <c r="AV18"/>
  <c r="AV26" s="1"/>
  <c r="K18"/>
  <c r="K26" s="1"/>
  <c r="K28" s="1"/>
  <c r="K29" s="1"/>
  <c r="O18"/>
  <c r="O26" s="1"/>
  <c r="O28" s="1"/>
  <c r="O29" s="1"/>
  <c r="S18"/>
  <c r="S26" s="1"/>
  <c r="S28" s="1"/>
  <c r="S29" s="1"/>
  <c r="W18"/>
  <c r="W26" s="1"/>
  <c r="W28" s="1"/>
  <c r="W29" s="1"/>
  <c r="AA18"/>
  <c r="AA26" s="1"/>
  <c r="AA28" s="1"/>
  <c r="AA29" s="1"/>
  <c r="AE18"/>
  <c r="AE26" s="1"/>
  <c r="AE28" s="1"/>
  <c r="AE29" s="1"/>
  <c r="AI18"/>
  <c r="AI26" s="1"/>
  <c r="AI28" s="1"/>
  <c r="AI29" s="1"/>
  <c r="AM18"/>
  <c r="AM26" s="1"/>
  <c r="AQ18"/>
  <c r="AQ26" s="1"/>
  <c r="AQ28" s="1"/>
  <c r="AQ29" s="1"/>
  <c r="F22" i="32"/>
  <c r="AQ12" i="20"/>
  <c r="AN30" i="10" s="1"/>
  <c r="BF12" i="20"/>
  <c r="BC87" i="31" s="1"/>
  <c r="BD12" i="20"/>
  <c r="BA87" i="31" s="1"/>
  <c r="D78" i="20"/>
  <c r="B31" s="1"/>
  <c r="BG12"/>
  <c r="BE12"/>
  <c r="BC12"/>
  <c r="BA12"/>
  <c r="AY12"/>
  <c r="AW12"/>
  <c r="AU12"/>
  <c r="AS12"/>
  <c r="BC30" i="10"/>
  <c r="BA30"/>
  <c r="AM30"/>
  <c r="AN87" i="31"/>
  <c r="BB12" i="20"/>
  <c r="AZ12"/>
  <c r="AX12"/>
  <c r="AV12"/>
  <c r="AT12"/>
  <c r="AR12"/>
  <c r="E65" i="31"/>
  <c r="G65"/>
  <c r="I65"/>
  <c r="K65"/>
  <c r="M65"/>
  <c r="O65"/>
  <c r="Q65"/>
  <c r="S65"/>
  <c r="U65"/>
  <c r="W65"/>
  <c r="Y65"/>
  <c r="AA65"/>
  <c r="AC65"/>
  <c r="AE65"/>
  <c r="AG65"/>
  <c r="AI65"/>
  <c r="AK65"/>
  <c r="AM65"/>
  <c r="AO65"/>
  <c r="AQ65"/>
  <c r="AS65"/>
  <c r="AU65"/>
  <c r="AW65"/>
  <c r="AY65"/>
  <c r="BA65"/>
  <c r="BC65"/>
  <c r="E67"/>
  <c r="G67"/>
  <c r="I67"/>
  <c r="K67"/>
  <c r="M67"/>
  <c r="O67"/>
  <c r="Q67"/>
  <c r="S67"/>
  <c r="U67"/>
  <c r="W67"/>
  <c r="Y67"/>
  <c r="AA67"/>
  <c r="AC67"/>
  <c r="AE67"/>
  <c r="AG67"/>
  <c r="AI67"/>
  <c r="AK67"/>
  <c r="AM67"/>
  <c r="AO67"/>
  <c r="AQ67"/>
  <c r="AS67"/>
  <c r="AU67"/>
  <c r="AW67"/>
  <c r="AY67"/>
  <c r="BA67"/>
  <c r="BC67"/>
  <c r="E68"/>
  <c r="G68"/>
  <c r="I68"/>
  <c r="K68"/>
  <c r="M68"/>
  <c r="O68"/>
  <c r="Q68"/>
  <c r="S68"/>
  <c r="U68"/>
  <c r="W68"/>
  <c r="Y68"/>
  <c r="AA68"/>
  <c r="AC68"/>
  <c r="AE68"/>
  <c r="AG68"/>
  <c r="AI68"/>
  <c r="AK68"/>
  <c r="AM68"/>
  <c r="AO68"/>
  <c r="AQ68"/>
  <c r="AS68"/>
  <c r="AU68"/>
  <c r="AW68"/>
  <c r="AY68"/>
  <c r="BA68"/>
  <c r="BC68"/>
  <c r="E70"/>
  <c r="G70"/>
  <c r="I70"/>
  <c r="K70"/>
  <c r="M70"/>
  <c r="O70"/>
  <c r="Q70"/>
  <c r="S70"/>
  <c r="U70"/>
  <c r="W70"/>
  <c r="Y70"/>
  <c r="AA70"/>
  <c r="AC70"/>
  <c r="AE70"/>
  <c r="AG70"/>
  <c r="AI70"/>
  <c r="AK70"/>
  <c r="AM70"/>
  <c r="AO70"/>
  <c r="AQ70"/>
  <c r="AS70"/>
  <c r="AU70"/>
  <c r="AW70"/>
  <c r="AY70"/>
  <c r="BA70"/>
  <c r="BC70"/>
  <c r="E71"/>
  <c r="G71"/>
  <c r="I71"/>
  <c r="K71"/>
  <c r="M71"/>
  <c r="O71"/>
  <c r="Q71"/>
  <c r="S71"/>
  <c r="U71"/>
  <c r="W71"/>
  <c r="Y71"/>
  <c r="AA71"/>
  <c r="AC71"/>
  <c r="AE71"/>
  <c r="AG71"/>
  <c r="AI71"/>
  <c r="AK71"/>
  <c r="AM71"/>
  <c r="AO71"/>
  <c r="AQ71"/>
  <c r="AS71"/>
  <c r="AU71"/>
  <c r="AW71"/>
  <c r="AY71"/>
  <c r="BA71"/>
  <c r="BC71"/>
  <c r="E72"/>
  <c r="G72"/>
  <c r="I72"/>
  <c r="K72"/>
  <c r="M72"/>
  <c r="O72"/>
  <c r="Q72"/>
  <c r="S72"/>
  <c r="U72"/>
  <c r="W72"/>
  <c r="Y72"/>
  <c r="AA72"/>
  <c r="AC72"/>
  <c r="AE72"/>
  <c r="AG72"/>
  <c r="AI72"/>
  <c r="AK72"/>
  <c r="AM72"/>
  <c r="AO72"/>
  <c r="AQ72"/>
  <c r="AS72"/>
  <c r="AU72"/>
  <c r="AW72"/>
  <c r="AY72"/>
  <c r="BA72"/>
  <c r="BC72"/>
  <c r="L19" i="10"/>
  <c r="J19"/>
  <c r="H19"/>
  <c r="F65" i="31"/>
  <c r="H65"/>
  <c r="J65"/>
  <c r="L65"/>
  <c r="N65"/>
  <c r="P65"/>
  <c r="R65"/>
  <c r="T65"/>
  <c r="V65"/>
  <c r="X65"/>
  <c r="Z65"/>
  <c r="AB65"/>
  <c r="AD65"/>
  <c r="AF65"/>
  <c r="AH65"/>
  <c r="AJ65"/>
  <c r="AL65"/>
  <c r="AN65"/>
  <c r="AP65"/>
  <c r="AR65"/>
  <c r="AT65"/>
  <c r="AV65"/>
  <c r="AX65"/>
  <c r="AZ65"/>
  <c r="BB65"/>
  <c r="F67"/>
  <c r="H67"/>
  <c r="J67"/>
  <c r="L67"/>
  <c r="N67"/>
  <c r="P67"/>
  <c r="R67"/>
  <c r="T67"/>
  <c r="V67"/>
  <c r="X67"/>
  <c r="Z67"/>
  <c r="AB67"/>
  <c r="AD67"/>
  <c r="AF67"/>
  <c r="AH67"/>
  <c r="AJ67"/>
  <c r="AL67"/>
  <c r="AN67"/>
  <c r="AP67"/>
  <c r="AR67"/>
  <c r="AT67"/>
  <c r="AV67"/>
  <c r="AX67"/>
  <c r="AZ67"/>
  <c r="BB67"/>
  <c r="F68"/>
  <c r="H68"/>
  <c r="J68"/>
  <c r="L68"/>
  <c r="N68"/>
  <c r="P68"/>
  <c r="R68"/>
  <c r="T68"/>
  <c r="V68"/>
  <c r="X68"/>
  <c r="Z68"/>
  <c r="AB68"/>
  <c r="AD68"/>
  <c r="AF68"/>
  <c r="AH68"/>
  <c r="AJ68"/>
  <c r="AL68"/>
  <c r="AN68"/>
  <c r="AP68"/>
  <c r="AR68"/>
  <c r="AT68"/>
  <c r="AV68"/>
  <c r="AX68"/>
  <c r="AZ68"/>
  <c r="BB68"/>
  <c r="F70"/>
  <c r="H70"/>
  <c r="J70"/>
  <c r="L70"/>
  <c r="N70"/>
  <c r="P70"/>
  <c r="R70"/>
  <c r="T70"/>
  <c r="V70"/>
  <c r="X70"/>
  <c r="Z70"/>
  <c r="AB70"/>
  <c r="AD70"/>
  <c r="AF70"/>
  <c r="AH70"/>
  <c r="AJ70"/>
  <c r="AL70"/>
  <c r="AN70"/>
  <c r="AP70"/>
  <c r="AR70"/>
  <c r="AT70"/>
  <c r="AV70"/>
  <c r="AX70"/>
  <c r="AZ70"/>
  <c r="BB70"/>
  <c r="F71"/>
  <c r="H71"/>
  <c r="J71"/>
  <c r="L71"/>
  <c r="N71"/>
  <c r="P71"/>
  <c r="R71"/>
  <c r="T71"/>
  <c r="V71"/>
  <c r="X71"/>
  <c r="Z71"/>
  <c r="AB71"/>
  <c r="AD71"/>
  <c r="AF71"/>
  <c r="AH71"/>
  <c r="AJ71"/>
  <c r="AL71"/>
  <c r="AN71"/>
  <c r="AP71"/>
  <c r="AR71"/>
  <c r="AT71"/>
  <c r="AV71"/>
  <c r="AX71"/>
  <c r="AZ71"/>
  <c r="BB71"/>
  <c r="BD71"/>
  <c r="F72"/>
  <c r="H72"/>
  <c r="J72"/>
  <c r="L72"/>
  <c r="N72"/>
  <c r="P72"/>
  <c r="R72"/>
  <c r="T72"/>
  <c r="V72"/>
  <c r="X72"/>
  <c r="Z72"/>
  <c r="AB72"/>
  <c r="AD72"/>
  <c r="AF72"/>
  <c r="AH72"/>
  <c r="AJ72"/>
  <c r="AL72"/>
  <c r="AN72"/>
  <c r="AP72"/>
  <c r="AR72"/>
  <c r="AT72"/>
  <c r="AV72"/>
  <c r="AX72"/>
  <c r="AZ72"/>
  <c r="BB72"/>
  <c r="E26"/>
  <c r="E28" s="1"/>
  <c r="E29" s="1"/>
  <c r="N28"/>
  <c r="N29" s="1"/>
  <c r="P28"/>
  <c r="P29" s="1"/>
  <c r="X28"/>
  <c r="X29" s="1"/>
  <c r="AT28"/>
  <c r="AT29" s="1"/>
  <c r="AV28"/>
  <c r="AV29" s="1"/>
  <c r="AC28"/>
  <c r="AC29" s="1"/>
  <c r="AM28"/>
  <c r="AM29" s="1"/>
  <c r="AQ87" l="1"/>
  <c r="AQ30" i="10"/>
  <c r="AU87" i="31"/>
  <c r="AU30" i="10"/>
  <c r="AY87" i="31"/>
  <c r="AY30" i="10"/>
  <c r="AR30"/>
  <c r="AR87" i="31"/>
  <c r="AV30" i="10"/>
  <c r="AV87" i="31"/>
  <c r="AZ30" i="10"/>
  <c r="AZ87" i="31"/>
  <c r="BD30" i="10"/>
  <c r="BD87" i="31"/>
  <c r="D35" i="20"/>
  <c r="D36" s="1"/>
  <c r="D37" s="1"/>
  <c r="D38" s="1"/>
  <c r="D39" s="1"/>
  <c r="D40" s="1"/>
  <c r="AO87" i="31"/>
  <c r="AO30" i="10"/>
  <c r="AS87" i="31"/>
  <c r="AS30" i="10"/>
  <c r="AW87" i="31"/>
  <c r="AW30" i="10"/>
  <c r="AP30"/>
  <c r="AP87" i="31"/>
  <c r="AT30" i="10"/>
  <c r="AT87" i="31"/>
  <c r="AX30" i="10"/>
  <c r="AX87" i="31"/>
  <c r="BB30" i="10"/>
  <c r="BB87" i="31"/>
  <c r="AW29"/>
  <c r="AS29"/>
  <c r="AO29"/>
  <c r="AK29"/>
  <c r="BD58"/>
  <c r="BB58"/>
  <c r="AZ58"/>
  <c r="AX58"/>
  <c r="AV58"/>
  <c r="AT58"/>
  <c r="AR58"/>
  <c r="AP58"/>
  <c r="AN58"/>
  <c r="AL58"/>
  <c r="AJ58"/>
  <c r="AH58"/>
  <c r="BC58"/>
  <c r="BA58"/>
  <c r="AY58"/>
  <c r="AW58"/>
  <c r="AU58"/>
  <c r="AS58"/>
  <c r="AQ58"/>
  <c r="AO58"/>
  <c r="AM58"/>
  <c r="AK58"/>
  <c r="AI58"/>
  <c r="BC56"/>
  <c r="BA56"/>
  <c r="AY56"/>
  <c r="AW56"/>
  <c r="AU56"/>
  <c r="AS56"/>
  <c r="AQ56"/>
  <c r="AO56"/>
  <c r="AM56"/>
  <c r="AK56"/>
  <c r="AI56"/>
  <c r="AG56"/>
  <c r="BD56"/>
  <c r="BB56"/>
  <c r="AZ56"/>
  <c r="AX56"/>
  <c r="AV56"/>
  <c r="AT56"/>
  <c r="AR56"/>
  <c r="AP56"/>
  <c r="AN56"/>
  <c r="AL56"/>
  <c r="AJ56"/>
  <c r="AH56"/>
  <c r="AF56"/>
  <c r="BD54"/>
  <c r="BB54"/>
  <c r="AZ54"/>
  <c r="AX54"/>
  <c r="AV54"/>
  <c r="AT54"/>
  <c r="AR54"/>
  <c r="AP54"/>
  <c r="AN54"/>
  <c r="AL54"/>
  <c r="AJ54"/>
  <c r="AH54"/>
  <c r="AF54"/>
  <c r="AD54"/>
  <c r="BC54"/>
  <c r="BA54"/>
  <c r="AY54"/>
  <c r="AW54"/>
  <c r="AU54"/>
  <c r="AS54"/>
  <c r="AQ54"/>
  <c r="AO54"/>
  <c r="AM54"/>
  <c r="AK54"/>
  <c r="AI54"/>
  <c r="AG54"/>
  <c r="AE54"/>
  <c r="BC52"/>
  <c r="BA52"/>
  <c r="AY52"/>
  <c r="AW52"/>
  <c r="AU52"/>
  <c r="AS52"/>
  <c r="AQ52"/>
  <c r="AO52"/>
  <c r="AM52"/>
  <c r="AK52"/>
  <c r="AI52"/>
  <c r="AG52"/>
  <c r="AE52"/>
  <c r="AC52"/>
  <c r="BD52"/>
  <c r="BB52"/>
  <c r="AZ52"/>
  <c r="AX52"/>
  <c r="AV52"/>
  <c r="AT52"/>
  <c r="AR52"/>
  <c r="AP52"/>
  <c r="AN52"/>
  <c r="AL52"/>
  <c r="AJ52"/>
  <c r="AH52"/>
  <c r="AF52"/>
  <c r="AD52"/>
  <c r="AB52"/>
  <c r="BD50"/>
  <c r="BB50"/>
  <c r="AZ50"/>
  <c r="AX50"/>
  <c r="AV50"/>
  <c r="AT50"/>
  <c r="AR50"/>
  <c r="AP50"/>
  <c r="AN50"/>
  <c r="AL50"/>
  <c r="AJ50"/>
  <c r="AH50"/>
  <c r="AF50"/>
  <c r="AD50"/>
  <c r="AB50"/>
  <c r="Z50"/>
  <c r="BC50"/>
  <c r="BA50"/>
  <c r="AY50"/>
  <c r="AW50"/>
  <c r="AU50"/>
  <c r="AS50"/>
  <c r="AQ50"/>
  <c r="AO50"/>
  <c r="AM50"/>
  <c r="AK50"/>
  <c r="AI50"/>
  <c r="AG50"/>
  <c r="AE50"/>
  <c r="AC50"/>
  <c r="AA50"/>
  <c r="BC48"/>
  <c r="BA48"/>
  <c r="AY48"/>
  <c r="AW48"/>
  <c r="AU48"/>
  <c r="AS48"/>
  <c r="AQ48"/>
  <c r="AO48"/>
  <c r="AM48"/>
  <c r="AK48"/>
  <c r="AI48"/>
  <c r="AG48"/>
  <c r="AE48"/>
  <c r="AC48"/>
  <c r="AA48"/>
  <c r="Y48"/>
  <c r="BD48"/>
  <c r="BB48"/>
  <c r="AZ48"/>
  <c r="AX48"/>
  <c r="AV48"/>
  <c r="AT48"/>
  <c r="AR48"/>
  <c r="AP48"/>
  <c r="AN48"/>
  <c r="AL48"/>
  <c r="AJ48"/>
  <c r="AH48"/>
  <c r="AF48"/>
  <c r="AD48"/>
  <c r="AB48"/>
  <c r="Z48"/>
  <c r="X48"/>
  <c r="BD46"/>
  <c r="BB46"/>
  <c r="AZ46"/>
  <c r="AX46"/>
  <c r="AV46"/>
  <c r="AT46"/>
  <c r="AR46"/>
  <c r="AP46"/>
  <c r="AN46"/>
  <c r="AL46"/>
  <c r="AJ46"/>
  <c r="AH46"/>
  <c r="AF46"/>
  <c r="AD46"/>
  <c r="AB46"/>
  <c r="Z46"/>
  <c r="X46"/>
  <c r="V46"/>
  <c r="BC46"/>
  <c r="BA46"/>
  <c r="AY46"/>
  <c r="AW46"/>
  <c r="AU46"/>
  <c r="AS46"/>
  <c r="AQ46"/>
  <c r="AO46"/>
  <c r="AM46"/>
  <c r="AK46"/>
  <c r="AI46"/>
  <c r="AG46"/>
  <c r="AE46"/>
  <c r="AC46"/>
  <c r="AA46"/>
  <c r="Y46"/>
  <c r="W46"/>
  <c r="BC44"/>
  <c r="BA44"/>
  <c r="AY44"/>
  <c r="AW44"/>
  <c r="AU44"/>
  <c r="AS44"/>
  <c r="AQ44"/>
  <c r="AO44"/>
  <c r="AM44"/>
  <c r="AK44"/>
  <c r="AI44"/>
  <c r="AG44"/>
  <c r="AE44"/>
  <c r="AC44"/>
  <c r="AA44"/>
  <c r="Y44"/>
  <c r="W44"/>
  <c r="U44"/>
  <c r="BD44"/>
  <c r="BB44"/>
  <c r="AZ44"/>
  <c r="AX44"/>
  <c r="AV44"/>
  <c r="AT44"/>
  <c r="AR44"/>
  <c r="AP44"/>
  <c r="AN44"/>
  <c r="AL44"/>
  <c r="AJ44"/>
  <c r="AH44"/>
  <c r="AF44"/>
  <c r="AD44"/>
  <c r="AB44"/>
  <c r="Z44"/>
  <c r="X44"/>
  <c r="V44"/>
  <c r="T44"/>
  <c r="BD42"/>
  <c r="BB42"/>
  <c r="AZ42"/>
  <c r="AX42"/>
  <c r="AV42"/>
  <c r="AT42"/>
  <c r="AR42"/>
  <c r="AP42"/>
  <c r="AN42"/>
  <c r="AL42"/>
  <c r="AJ42"/>
  <c r="AH42"/>
  <c r="BC42"/>
  <c r="BA42"/>
  <c r="AY42"/>
  <c r="AW42"/>
  <c r="AU42"/>
  <c r="AS42"/>
  <c r="AQ42"/>
  <c r="AO42"/>
  <c r="AM42"/>
  <c r="AK42"/>
  <c r="AI42"/>
  <c r="AG42"/>
  <c r="AE42"/>
  <c r="AC42"/>
  <c r="AA42"/>
  <c r="Y42"/>
  <c r="W42"/>
  <c r="U42"/>
  <c r="S42"/>
  <c r="AF42"/>
  <c r="AB42"/>
  <c r="X42"/>
  <c r="T42"/>
  <c r="AD42"/>
  <c r="Z42"/>
  <c r="V42"/>
  <c r="R42"/>
  <c r="BD40"/>
  <c r="BB40"/>
  <c r="AZ40"/>
  <c r="AX40"/>
  <c r="AV40"/>
  <c r="AT40"/>
  <c r="AR40"/>
  <c r="AP40"/>
  <c r="AN40"/>
  <c r="AL40"/>
  <c r="AJ40"/>
  <c r="AH40"/>
  <c r="AF40"/>
  <c r="AD40"/>
  <c r="AB40"/>
  <c r="Z40"/>
  <c r="X40"/>
  <c r="V40"/>
  <c r="T40"/>
  <c r="R40"/>
  <c r="P40"/>
  <c r="BC40"/>
  <c r="BA40"/>
  <c r="AY40"/>
  <c r="AW40"/>
  <c r="AU40"/>
  <c r="AS40"/>
  <c r="AQ40"/>
  <c r="AO40"/>
  <c r="AM40"/>
  <c r="AK40"/>
  <c r="AI40"/>
  <c r="AG40"/>
  <c r="AE40"/>
  <c r="AC40"/>
  <c r="AA40"/>
  <c r="Y40"/>
  <c r="W40"/>
  <c r="U40"/>
  <c r="S40"/>
  <c r="Q40"/>
  <c r="BC38"/>
  <c r="BA38"/>
  <c r="AY38"/>
  <c r="AW38"/>
  <c r="AU38"/>
  <c r="AS38"/>
  <c r="AQ38"/>
  <c r="AO38"/>
  <c r="AM38"/>
  <c r="AK38"/>
  <c r="AI38"/>
  <c r="AG38"/>
  <c r="AE38"/>
  <c r="AC38"/>
  <c r="AA38"/>
  <c r="Y38"/>
  <c r="W38"/>
  <c r="U38"/>
  <c r="S38"/>
  <c r="Q38"/>
  <c r="O38"/>
  <c r="BD38"/>
  <c r="BB38"/>
  <c r="AZ38"/>
  <c r="AX38"/>
  <c r="AV38"/>
  <c r="AT38"/>
  <c r="AR38"/>
  <c r="AP38"/>
  <c r="AN38"/>
  <c r="AL38"/>
  <c r="AJ38"/>
  <c r="AH38"/>
  <c r="AF38"/>
  <c r="AD38"/>
  <c r="AB38"/>
  <c r="Z38"/>
  <c r="X38"/>
  <c r="V38"/>
  <c r="T38"/>
  <c r="R38"/>
  <c r="P38"/>
  <c r="N38"/>
  <c r="BD36"/>
  <c r="BB36"/>
  <c r="AZ36"/>
  <c r="AX36"/>
  <c r="AV36"/>
  <c r="AT36"/>
  <c r="AR36"/>
  <c r="AP36"/>
  <c r="AN36"/>
  <c r="AL36"/>
  <c r="AJ36"/>
  <c r="AH36"/>
  <c r="AF36"/>
  <c r="AD36"/>
  <c r="AB36"/>
  <c r="Z36"/>
  <c r="X36"/>
  <c r="V36"/>
  <c r="T36"/>
  <c r="R36"/>
  <c r="P36"/>
  <c r="N36"/>
  <c r="L36"/>
  <c r="BC36"/>
  <c r="BA36"/>
  <c r="AY36"/>
  <c r="AW36"/>
  <c r="AU36"/>
  <c r="AS36"/>
  <c r="AQ36"/>
  <c r="AO36"/>
  <c r="AM36"/>
  <c r="AK36"/>
  <c r="AI36"/>
  <c r="AG36"/>
  <c r="AE36"/>
  <c r="AC36"/>
  <c r="AA36"/>
  <c r="Y36"/>
  <c r="W36"/>
  <c r="U36"/>
  <c r="S36"/>
  <c r="Q36"/>
  <c r="O36"/>
  <c r="M36"/>
  <c r="BB34"/>
  <c r="AZ34"/>
  <c r="AX34"/>
  <c r="AV34"/>
  <c r="AT34"/>
  <c r="AR34"/>
  <c r="AP34"/>
  <c r="AN34"/>
  <c r="AL34"/>
  <c r="AJ34"/>
  <c r="AH34"/>
  <c r="AF34"/>
  <c r="AD34"/>
  <c r="AB34"/>
  <c r="Z34"/>
  <c r="X34"/>
  <c r="V34"/>
  <c r="T34"/>
  <c r="R34"/>
  <c r="P34"/>
  <c r="N34"/>
  <c r="L34"/>
  <c r="J34"/>
  <c r="BA34"/>
  <c r="AY34"/>
  <c r="AW34"/>
  <c r="AU34"/>
  <c r="AS34"/>
  <c r="AQ34"/>
  <c r="AO34"/>
  <c r="AM34"/>
  <c r="AK34"/>
  <c r="AI34"/>
  <c r="AG34"/>
  <c r="AE34"/>
  <c r="AC34"/>
  <c r="AA34"/>
  <c r="Y34"/>
  <c r="W34"/>
  <c r="U34"/>
  <c r="S34"/>
  <c r="Q34"/>
  <c r="O34"/>
  <c r="M34"/>
  <c r="K34"/>
  <c r="AZ32"/>
  <c r="AX32"/>
  <c r="AV32"/>
  <c r="AT32"/>
  <c r="AR32"/>
  <c r="AP32"/>
  <c r="AN32"/>
  <c r="AL32"/>
  <c r="AJ32"/>
  <c r="AH32"/>
  <c r="AF32"/>
  <c r="AD32"/>
  <c r="AB32"/>
  <c r="Z32"/>
  <c r="X32"/>
  <c r="V32"/>
  <c r="T32"/>
  <c r="R32"/>
  <c r="P32"/>
  <c r="N32"/>
  <c r="L32"/>
  <c r="J32"/>
  <c r="H32"/>
  <c r="AY32"/>
  <c r="AW32"/>
  <c r="AU32"/>
  <c r="AS32"/>
  <c r="AQ32"/>
  <c r="AO32"/>
  <c r="AM32"/>
  <c r="AK32"/>
  <c r="AI32"/>
  <c r="AG32"/>
  <c r="AE32"/>
  <c r="AC32"/>
  <c r="AA32"/>
  <c r="Y32"/>
  <c r="W32"/>
  <c r="U32"/>
  <c r="S32"/>
  <c r="Q32"/>
  <c r="O32"/>
  <c r="M32"/>
  <c r="K32"/>
  <c r="I32"/>
  <c r="E62"/>
  <c r="AX30"/>
  <c r="AV30"/>
  <c r="AT30"/>
  <c r="AR30"/>
  <c r="AP30"/>
  <c r="AN30"/>
  <c r="AL30"/>
  <c r="AJ30"/>
  <c r="AH30"/>
  <c r="AF30"/>
  <c r="AD30"/>
  <c r="AB30"/>
  <c r="Z30"/>
  <c r="X30"/>
  <c r="V30"/>
  <c r="T30"/>
  <c r="R30"/>
  <c r="P30"/>
  <c r="N30"/>
  <c r="L30"/>
  <c r="J30"/>
  <c r="H30"/>
  <c r="F30"/>
  <c r="F60" s="1"/>
  <c r="AW30"/>
  <c r="AU30"/>
  <c r="AS30"/>
  <c r="AQ30"/>
  <c r="AO30"/>
  <c r="AM30"/>
  <c r="AK30"/>
  <c r="AI30"/>
  <c r="AG30"/>
  <c r="AE30"/>
  <c r="AC30"/>
  <c r="AA30"/>
  <c r="Y30"/>
  <c r="W30"/>
  <c r="U30"/>
  <c r="S30"/>
  <c r="Q30"/>
  <c r="O30"/>
  <c r="M30"/>
  <c r="K30"/>
  <c r="I30"/>
  <c r="G30"/>
  <c r="BD59"/>
  <c r="BB59"/>
  <c r="AZ59"/>
  <c r="AX59"/>
  <c r="AV59"/>
  <c r="AT59"/>
  <c r="AR59"/>
  <c r="AP59"/>
  <c r="AN59"/>
  <c r="AL59"/>
  <c r="AJ59"/>
  <c r="BC59"/>
  <c r="BA59"/>
  <c r="AY59"/>
  <c r="AW59"/>
  <c r="AU59"/>
  <c r="AS59"/>
  <c r="AQ59"/>
  <c r="AO59"/>
  <c r="AM59"/>
  <c r="AK59"/>
  <c r="AI59"/>
  <c r="BC57"/>
  <c r="BA57"/>
  <c r="AY57"/>
  <c r="AW57"/>
  <c r="AU57"/>
  <c r="AS57"/>
  <c r="AQ57"/>
  <c r="AO57"/>
  <c r="AM57"/>
  <c r="AK57"/>
  <c r="AI57"/>
  <c r="AG57"/>
  <c r="BD57"/>
  <c r="BB57"/>
  <c r="AZ57"/>
  <c r="AX57"/>
  <c r="AV57"/>
  <c r="AT57"/>
  <c r="AR57"/>
  <c r="AP57"/>
  <c r="AN57"/>
  <c r="AL57"/>
  <c r="AJ57"/>
  <c r="AH57"/>
  <c r="BD55"/>
  <c r="BB55"/>
  <c r="AZ55"/>
  <c r="AX55"/>
  <c r="AV55"/>
  <c r="AT55"/>
  <c r="AR55"/>
  <c r="AP55"/>
  <c r="AN55"/>
  <c r="AL55"/>
  <c r="AJ55"/>
  <c r="AH55"/>
  <c r="AF55"/>
  <c r="BC55"/>
  <c r="BA55"/>
  <c r="AY55"/>
  <c r="AW55"/>
  <c r="AU55"/>
  <c r="AS55"/>
  <c r="AQ55"/>
  <c r="AO55"/>
  <c r="AM55"/>
  <c r="AK55"/>
  <c r="AI55"/>
  <c r="AG55"/>
  <c r="AE55"/>
  <c r="BC53"/>
  <c r="BA53"/>
  <c r="AY53"/>
  <c r="AW53"/>
  <c r="AU53"/>
  <c r="AS53"/>
  <c r="AQ53"/>
  <c r="AO53"/>
  <c r="AM53"/>
  <c r="AK53"/>
  <c r="AI53"/>
  <c r="AG53"/>
  <c r="AE53"/>
  <c r="AC53"/>
  <c r="BD53"/>
  <c r="BB53"/>
  <c r="AZ53"/>
  <c r="AX53"/>
  <c r="AV53"/>
  <c r="AT53"/>
  <c r="AR53"/>
  <c r="AP53"/>
  <c r="AN53"/>
  <c r="AL53"/>
  <c r="AJ53"/>
  <c r="AH53"/>
  <c r="AF53"/>
  <c r="AD53"/>
  <c r="BD51"/>
  <c r="BB51"/>
  <c r="AZ51"/>
  <c r="AX51"/>
  <c r="AV51"/>
  <c r="AT51"/>
  <c r="AR51"/>
  <c r="AP51"/>
  <c r="AN51"/>
  <c r="AL51"/>
  <c r="AJ51"/>
  <c r="AH51"/>
  <c r="AF51"/>
  <c r="AD51"/>
  <c r="AB51"/>
  <c r="BC51"/>
  <c r="BA51"/>
  <c r="AY51"/>
  <c r="AW51"/>
  <c r="AU51"/>
  <c r="AS51"/>
  <c r="AQ51"/>
  <c r="AO51"/>
  <c r="AM51"/>
  <c r="AK51"/>
  <c r="AI51"/>
  <c r="AG51"/>
  <c r="AE51"/>
  <c r="AC51"/>
  <c r="AA51"/>
  <c r="BC49"/>
  <c r="BA49"/>
  <c r="AY49"/>
  <c r="AW49"/>
  <c r="AU49"/>
  <c r="AS49"/>
  <c r="AQ49"/>
  <c r="AO49"/>
  <c r="AM49"/>
  <c r="AK49"/>
  <c r="AI49"/>
  <c r="AG49"/>
  <c r="AE49"/>
  <c r="AC49"/>
  <c r="AA49"/>
  <c r="Y49"/>
  <c r="BD49"/>
  <c r="BB49"/>
  <c r="AZ49"/>
  <c r="AX49"/>
  <c r="AV49"/>
  <c r="AT49"/>
  <c r="AR49"/>
  <c r="AP49"/>
  <c r="AN49"/>
  <c r="AL49"/>
  <c r="AJ49"/>
  <c r="AH49"/>
  <c r="AF49"/>
  <c r="AD49"/>
  <c r="AB49"/>
  <c r="Z49"/>
  <c r="BD47"/>
  <c r="BB47"/>
  <c r="AZ47"/>
  <c r="AX47"/>
  <c r="AV47"/>
  <c r="AT47"/>
  <c r="AR47"/>
  <c r="AP47"/>
  <c r="AN47"/>
  <c r="AL47"/>
  <c r="AJ47"/>
  <c r="AH47"/>
  <c r="AF47"/>
  <c r="AD47"/>
  <c r="AB47"/>
  <c r="Z47"/>
  <c r="X47"/>
  <c r="BC47"/>
  <c r="BA47"/>
  <c r="AY47"/>
  <c r="AW47"/>
  <c r="AU47"/>
  <c r="AS47"/>
  <c r="AQ47"/>
  <c r="AO47"/>
  <c r="AM47"/>
  <c r="AK47"/>
  <c r="AI47"/>
  <c r="AG47"/>
  <c r="AE47"/>
  <c r="AC47"/>
  <c r="AA47"/>
  <c r="Y47"/>
  <c r="W47"/>
  <c r="BC45"/>
  <c r="BA45"/>
  <c r="AY45"/>
  <c r="AW45"/>
  <c r="AU45"/>
  <c r="AS45"/>
  <c r="AQ45"/>
  <c r="AO45"/>
  <c r="AM45"/>
  <c r="AK45"/>
  <c r="AI45"/>
  <c r="AG45"/>
  <c r="AE45"/>
  <c r="AC45"/>
  <c r="AA45"/>
  <c r="Y45"/>
  <c r="W45"/>
  <c r="U45"/>
  <c r="BD45"/>
  <c r="BB45"/>
  <c r="AZ45"/>
  <c r="AX45"/>
  <c r="AV45"/>
  <c r="AT45"/>
  <c r="AR45"/>
  <c r="AP45"/>
  <c r="AN45"/>
  <c r="AL45"/>
  <c r="AJ45"/>
  <c r="AH45"/>
  <c r="AF45"/>
  <c r="AD45"/>
  <c r="AB45"/>
  <c r="Z45"/>
  <c r="X45"/>
  <c r="V45"/>
  <c r="BD43"/>
  <c r="BB43"/>
  <c r="AZ43"/>
  <c r="AX43"/>
  <c r="AV43"/>
  <c r="AT43"/>
  <c r="AR43"/>
  <c r="AP43"/>
  <c r="AN43"/>
  <c r="AL43"/>
  <c r="AJ43"/>
  <c r="AH43"/>
  <c r="AF43"/>
  <c r="AD43"/>
  <c r="AB43"/>
  <c r="Z43"/>
  <c r="X43"/>
  <c r="V43"/>
  <c r="T43"/>
  <c r="BC43"/>
  <c r="BA43"/>
  <c r="AY43"/>
  <c r="AW43"/>
  <c r="AU43"/>
  <c r="AS43"/>
  <c r="AQ43"/>
  <c r="AO43"/>
  <c r="AM43"/>
  <c r="AK43"/>
  <c r="AI43"/>
  <c r="AG43"/>
  <c r="AE43"/>
  <c r="AC43"/>
  <c r="AA43"/>
  <c r="Y43"/>
  <c r="W43"/>
  <c r="U43"/>
  <c r="S43"/>
  <c r="BD41"/>
  <c r="BB41"/>
  <c r="AZ41"/>
  <c r="AX41"/>
  <c r="BC41"/>
  <c r="AY41"/>
  <c r="AV41"/>
  <c r="AT41"/>
  <c r="AR41"/>
  <c r="AP41"/>
  <c r="AN41"/>
  <c r="AL41"/>
  <c r="AJ41"/>
  <c r="AH41"/>
  <c r="AF41"/>
  <c r="AD41"/>
  <c r="AB41"/>
  <c r="Z41"/>
  <c r="X41"/>
  <c r="V41"/>
  <c r="T41"/>
  <c r="R41"/>
  <c r="BA41"/>
  <c r="AW41"/>
  <c r="AU41"/>
  <c r="AS41"/>
  <c r="AQ41"/>
  <c r="AO41"/>
  <c r="AM41"/>
  <c r="AK41"/>
  <c r="AI41"/>
  <c r="AG41"/>
  <c r="AE41"/>
  <c r="AC41"/>
  <c r="AA41"/>
  <c r="Y41"/>
  <c r="W41"/>
  <c r="U41"/>
  <c r="S41"/>
  <c r="Q41"/>
  <c r="BC39"/>
  <c r="BA39"/>
  <c r="AY39"/>
  <c r="AW39"/>
  <c r="AU39"/>
  <c r="AS39"/>
  <c r="AQ39"/>
  <c r="AO39"/>
  <c r="AM39"/>
  <c r="AK39"/>
  <c r="AI39"/>
  <c r="AG39"/>
  <c r="AE39"/>
  <c r="AC39"/>
  <c r="AA39"/>
  <c r="Y39"/>
  <c r="W39"/>
  <c r="U39"/>
  <c r="S39"/>
  <c r="Q39"/>
  <c r="O39"/>
  <c r="BD39"/>
  <c r="BB39"/>
  <c r="AZ39"/>
  <c r="AX39"/>
  <c r="AV39"/>
  <c r="AT39"/>
  <c r="AR39"/>
  <c r="AP39"/>
  <c r="AN39"/>
  <c r="AL39"/>
  <c r="AJ39"/>
  <c r="AH39"/>
  <c r="AF39"/>
  <c r="AD39"/>
  <c r="AB39"/>
  <c r="Z39"/>
  <c r="X39"/>
  <c r="V39"/>
  <c r="T39"/>
  <c r="R39"/>
  <c r="P39"/>
  <c r="BD37"/>
  <c r="BB37"/>
  <c r="AZ37"/>
  <c r="AX37"/>
  <c r="AV37"/>
  <c r="AT37"/>
  <c r="AR37"/>
  <c r="AP37"/>
  <c r="AN37"/>
  <c r="AL37"/>
  <c r="AJ37"/>
  <c r="AH37"/>
  <c r="AF37"/>
  <c r="AD37"/>
  <c r="AB37"/>
  <c r="Z37"/>
  <c r="X37"/>
  <c r="V37"/>
  <c r="T37"/>
  <c r="R37"/>
  <c r="P37"/>
  <c r="N37"/>
  <c r="BC37"/>
  <c r="BA37"/>
  <c r="AY37"/>
  <c r="AW37"/>
  <c r="AU37"/>
  <c r="AS37"/>
  <c r="AQ37"/>
  <c r="AO37"/>
  <c r="AM37"/>
  <c r="AK37"/>
  <c r="AI37"/>
  <c r="AG37"/>
  <c r="AE37"/>
  <c r="AC37"/>
  <c r="AA37"/>
  <c r="Y37"/>
  <c r="W37"/>
  <c r="U37"/>
  <c r="S37"/>
  <c r="Q37"/>
  <c r="O37"/>
  <c r="M37"/>
  <c r="BB35"/>
  <c r="AZ35"/>
  <c r="AX35"/>
  <c r="AV35"/>
  <c r="AT35"/>
  <c r="AR35"/>
  <c r="AP35"/>
  <c r="AN35"/>
  <c r="AL35"/>
  <c r="AJ35"/>
  <c r="AH35"/>
  <c r="AF35"/>
  <c r="AD35"/>
  <c r="AB35"/>
  <c r="Z35"/>
  <c r="X35"/>
  <c r="V35"/>
  <c r="T35"/>
  <c r="R35"/>
  <c r="P35"/>
  <c r="N35"/>
  <c r="L35"/>
  <c r="BC35"/>
  <c r="BA35"/>
  <c r="AY35"/>
  <c r="AW35"/>
  <c r="AU35"/>
  <c r="AS35"/>
  <c r="AQ35"/>
  <c r="AO35"/>
  <c r="AM35"/>
  <c r="AK35"/>
  <c r="AI35"/>
  <c r="AG35"/>
  <c r="AE35"/>
  <c r="AC35"/>
  <c r="AA35"/>
  <c r="Y35"/>
  <c r="W35"/>
  <c r="U35"/>
  <c r="S35"/>
  <c r="Q35"/>
  <c r="O35"/>
  <c r="M35"/>
  <c r="K35"/>
  <c r="AZ33"/>
  <c r="AX33"/>
  <c r="AV33"/>
  <c r="AT33"/>
  <c r="AR33"/>
  <c r="AP33"/>
  <c r="AN33"/>
  <c r="AL33"/>
  <c r="AJ33"/>
  <c r="AH33"/>
  <c r="AF33"/>
  <c r="AD33"/>
  <c r="AB33"/>
  <c r="Z33"/>
  <c r="X33"/>
  <c r="V33"/>
  <c r="T33"/>
  <c r="R33"/>
  <c r="P33"/>
  <c r="N33"/>
  <c r="L33"/>
  <c r="J33"/>
  <c r="BA33"/>
  <c r="AY33"/>
  <c r="AW33"/>
  <c r="AU33"/>
  <c r="AS33"/>
  <c r="AQ33"/>
  <c r="AO33"/>
  <c r="AM33"/>
  <c r="AK33"/>
  <c r="AI33"/>
  <c r="AG33"/>
  <c r="AE33"/>
  <c r="AC33"/>
  <c r="AA33"/>
  <c r="Y33"/>
  <c r="W33"/>
  <c r="U33"/>
  <c r="S33"/>
  <c r="Q33"/>
  <c r="O33"/>
  <c r="M33"/>
  <c r="K33"/>
  <c r="I33"/>
  <c r="AX31"/>
  <c r="AV31"/>
  <c r="AT31"/>
  <c r="AR31"/>
  <c r="AP31"/>
  <c r="AN31"/>
  <c r="AL31"/>
  <c r="AJ31"/>
  <c r="AH31"/>
  <c r="AF31"/>
  <c r="AD31"/>
  <c r="AB31"/>
  <c r="Z31"/>
  <c r="X31"/>
  <c r="V31"/>
  <c r="T31"/>
  <c r="R31"/>
  <c r="P31"/>
  <c r="N31"/>
  <c r="L31"/>
  <c r="J31"/>
  <c r="H31"/>
  <c r="AY31"/>
  <c r="AW31"/>
  <c r="AU31"/>
  <c r="AS31"/>
  <c r="AQ31"/>
  <c r="AO31"/>
  <c r="AM31"/>
  <c r="AK31"/>
  <c r="AI31"/>
  <c r="AG31"/>
  <c r="AE31"/>
  <c r="AC31"/>
  <c r="AA31"/>
  <c r="Y31"/>
  <c r="W31"/>
  <c r="U31"/>
  <c r="S31"/>
  <c r="Q31"/>
  <c r="O31"/>
  <c r="M31"/>
  <c r="K31"/>
  <c r="I31"/>
  <c r="G31"/>
  <c r="F16" i="1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E16"/>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E15"/>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E13"/>
  <c r="BA60" i="31" l="1"/>
  <c r="AY60"/>
  <c r="BC60"/>
  <c r="D41" i="20"/>
  <c r="H12"/>
  <c r="G60" i="31"/>
  <c r="K60"/>
  <c r="O60"/>
  <c r="S60"/>
  <c r="W60"/>
  <c r="AA60"/>
  <c r="AE60"/>
  <c r="AI60"/>
  <c r="AM60"/>
  <c r="AQ60"/>
  <c r="AU60"/>
  <c r="J60"/>
  <c r="N60"/>
  <c r="R60"/>
  <c r="V60"/>
  <c r="Z60"/>
  <c r="AD60"/>
  <c r="AH60"/>
  <c r="AL60"/>
  <c r="AP60"/>
  <c r="AT60"/>
  <c r="AX60"/>
  <c r="AZ60"/>
  <c r="BB60"/>
  <c r="BD60"/>
  <c r="E63"/>
  <c r="E64" s="1"/>
  <c r="F61"/>
  <c r="I60"/>
  <c r="M60"/>
  <c r="Q60"/>
  <c r="U60"/>
  <c r="Y60"/>
  <c r="AC60"/>
  <c r="AG60"/>
  <c r="AK60"/>
  <c r="AO60"/>
  <c r="AS60"/>
  <c r="AW60"/>
  <c r="H60"/>
  <c r="L60"/>
  <c r="P60"/>
  <c r="T60"/>
  <c r="X60"/>
  <c r="AB60"/>
  <c r="AF60"/>
  <c r="AJ60"/>
  <c r="AN60"/>
  <c r="AR60"/>
  <c r="AV60"/>
  <c r="F12" i="10"/>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E12"/>
  <c r="F20"/>
  <c r="D42" i="20" l="1"/>
  <c r="I12"/>
  <c r="E87" i="31"/>
  <c r="E30" i="10"/>
  <c r="F62" i="31"/>
  <c r="G61" s="1"/>
  <c r="G62" s="1"/>
  <c r="H61" s="1"/>
  <c r="H62" s="1"/>
  <c r="I61" s="1"/>
  <c r="E20" i="1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H20"/>
  <c r="G20"/>
  <c r="D43" i="20" l="1"/>
  <c r="J12"/>
  <c r="F30" i="10"/>
  <c r="F87" i="31"/>
  <c r="BC14" i="10"/>
  <c r="BC69" i="31"/>
  <c r="BC66"/>
  <c r="AY14" i="10"/>
  <c r="AY69" i="31"/>
  <c r="AY66"/>
  <c r="AW14" i="10"/>
  <c r="AW69" i="31"/>
  <c r="AW66"/>
  <c r="AU14" i="10"/>
  <c r="AU69" i="31"/>
  <c r="AU66"/>
  <c r="AS14" i="10"/>
  <c r="AS69" i="31"/>
  <c r="AS66"/>
  <c r="AQ14" i="10"/>
  <c r="AQ69" i="31"/>
  <c r="AQ66"/>
  <c r="AO14" i="10"/>
  <c r="AO69" i="31"/>
  <c r="AO66"/>
  <c r="AM14" i="10"/>
  <c r="AM69" i="31"/>
  <c r="AM66"/>
  <c r="AK69"/>
  <c r="AI69"/>
  <c r="AG69"/>
  <c r="AE69"/>
  <c r="AC69"/>
  <c r="AA69"/>
  <c r="Y69"/>
  <c r="W69"/>
  <c r="U69"/>
  <c r="S69"/>
  <c r="Q69"/>
  <c r="O69"/>
  <c r="M69"/>
  <c r="K69"/>
  <c r="I69"/>
  <c r="G69"/>
  <c r="E14" i="10"/>
  <c r="E69" i="31"/>
  <c r="E66"/>
  <c r="BA14" i="10"/>
  <c r="BA69" i="31"/>
  <c r="BA66"/>
  <c r="BD14" i="10"/>
  <c r="BD69" i="31"/>
  <c r="BD66"/>
  <c r="BB14" i="10"/>
  <c r="BB69" i="31"/>
  <c r="BB66"/>
  <c r="AZ14" i="10"/>
  <c r="AZ69" i="31"/>
  <c r="AZ66"/>
  <c r="AX14" i="10"/>
  <c r="AX69" i="31"/>
  <c r="AX66"/>
  <c r="AV14" i="10"/>
  <c r="AV69" i="31"/>
  <c r="AV66"/>
  <c r="AT14" i="10"/>
  <c r="AT69" i="31"/>
  <c r="AT66"/>
  <c r="AR14" i="10"/>
  <c r="AR69" i="31"/>
  <c r="AR66"/>
  <c r="AP14" i="10"/>
  <c r="AP69" i="31"/>
  <c r="AP66"/>
  <c r="AN14" i="10"/>
  <c r="AN69" i="31"/>
  <c r="AN66"/>
  <c r="AL69"/>
  <c r="AJ69"/>
  <c r="AH69"/>
  <c r="AF69"/>
  <c r="AD69"/>
  <c r="AB69"/>
  <c r="Z69"/>
  <c r="X69"/>
  <c r="V69"/>
  <c r="T69"/>
  <c r="R69"/>
  <c r="P69"/>
  <c r="N69"/>
  <c r="L69"/>
  <c r="J69"/>
  <c r="H69"/>
  <c r="F14" i="10"/>
  <c r="F69" i="31"/>
  <c r="F66"/>
  <c r="I62"/>
  <c r="J61" s="1"/>
  <c r="F63"/>
  <c r="F64" s="1"/>
  <c r="H63"/>
  <c r="H64" s="1"/>
  <c r="G63"/>
  <c r="G64" s="1"/>
  <c r="AN76" l="1"/>
  <c r="AV76"/>
  <c r="BD76"/>
  <c r="AW76"/>
  <c r="AO76"/>
  <c r="AR76"/>
  <c r="AZ76"/>
  <c r="E76"/>
  <c r="E77" s="1"/>
  <c r="E80" s="1"/>
  <c r="E81" s="1"/>
  <c r="AS76"/>
  <c r="BC76"/>
  <c r="D44" i="20"/>
  <c r="K12"/>
  <c r="G87" i="31"/>
  <c r="G66" s="1"/>
  <c r="G30" i="10"/>
  <c r="G14" s="1"/>
  <c r="F76" i="31"/>
  <c r="F77" s="1"/>
  <c r="F80" s="1"/>
  <c r="AP76"/>
  <c r="AT76"/>
  <c r="AX76"/>
  <c r="BB76"/>
  <c r="BA76"/>
  <c r="G76"/>
  <c r="G77" s="1"/>
  <c r="G80" s="1"/>
  <c r="AM76"/>
  <c r="AQ76"/>
  <c r="AU76"/>
  <c r="AY76"/>
  <c r="I63"/>
  <c r="I64" s="1"/>
  <c r="J62"/>
  <c r="K61" s="1"/>
  <c r="BD17" i="10"/>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I17"/>
  <c r="H17"/>
  <c r="G17"/>
  <c r="F17"/>
  <c r="E17"/>
  <c r="F81" i="31" l="1"/>
  <c r="G81" s="1"/>
  <c r="D45" i="20"/>
  <c r="L12"/>
  <c r="H30" i="10"/>
  <c r="H14" s="1"/>
  <c r="H24" s="1"/>
  <c r="H87" i="31"/>
  <c r="H66" s="1"/>
  <c r="H76" s="1"/>
  <c r="H77" s="1"/>
  <c r="H80" s="1"/>
  <c r="J63"/>
  <c r="J64" s="1"/>
  <c r="K62"/>
  <c r="L61" s="1"/>
  <c r="F24" i="10"/>
  <c r="G24"/>
  <c r="AM24"/>
  <c r="AN24"/>
  <c r="AO24"/>
  <c r="AP24"/>
  <c r="AQ24"/>
  <c r="AR24"/>
  <c r="AS24"/>
  <c r="AT24"/>
  <c r="AU24"/>
  <c r="AV24"/>
  <c r="AW24"/>
  <c r="AX24"/>
  <c r="AY24"/>
  <c r="AZ24"/>
  <c r="BA24"/>
  <c r="BB24"/>
  <c r="BC24"/>
  <c r="BD24"/>
  <c r="E24"/>
  <c r="H81" i="31" l="1"/>
  <c r="D46" i="20"/>
  <c r="M12"/>
  <c r="K63" i="31"/>
  <c r="K64" s="1"/>
  <c r="I87"/>
  <c r="I66" s="1"/>
  <c r="I76" s="1"/>
  <c r="I77" s="1"/>
  <c r="I80" s="1"/>
  <c r="I30" i="10"/>
  <c r="I14" s="1"/>
  <c r="I24" s="1"/>
  <c r="L62" i="31"/>
  <c r="M61" s="1"/>
  <c r="I81" l="1"/>
  <c r="D47" i="20"/>
  <c r="N12"/>
  <c r="J30" i="10"/>
  <c r="J14" s="1"/>
  <c r="J24" s="1"/>
  <c r="J87" i="31"/>
  <c r="J66" s="1"/>
  <c r="J76" s="1"/>
  <c r="J77" s="1"/>
  <c r="J80" s="1"/>
  <c r="L63"/>
  <c r="L64" s="1"/>
  <c r="M62"/>
  <c r="N61" s="1"/>
  <c r="J81" l="1"/>
  <c r="K87"/>
  <c r="K66" s="1"/>
  <c r="K76" s="1"/>
  <c r="K77" s="1"/>
  <c r="K80" s="1"/>
  <c r="K30" i="10"/>
  <c r="K14" s="1"/>
  <c r="K24" s="1"/>
  <c r="D48" i="20"/>
  <c r="O12"/>
  <c r="M63" i="31"/>
  <c r="M64" s="1"/>
  <c r="N62"/>
  <c r="O61" s="1"/>
  <c r="K81" l="1"/>
  <c r="D49" i="20"/>
  <c r="P12"/>
  <c r="L30" i="10"/>
  <c r="L14" s="1"/>
  <c r="L24" s="1"/>
  <c r="L87" i="31"/>
  <c r="L66" s="1"/>
  <c r="L76" s="1"/>
  <c r="L77" s="1"/>
  <c r="L80" s="1"/>
  <c r="O62"/>
  <c r="P61" s="1"/>
  <c r="N63"/>
  <c r="N64" s="1"/>
  <c r="L81" l="1"/>
  <c r="D50" i="20"/>
  <c r="Q12"/>
  <c r="M87" i="31"/>
  <c r="M66" s="1"/>
  <c r="M76" s="1"/>
  <c r="M77" s="1"/>
  <c r="M80" s="1"/>
  <c r="M30" i="10"/>
  <c r="M14" s="1"/>
  <c r="M24" s="1"/>
  <c r="P62" i="31"/>
  <c r="Q61" s="1"/>
  <c r="O63"/>
  <c r="O64" s="1"/>
  <c r="M81" l="1"/>
  <c r="R12" i="20"/>
  <c r="D51"/>
  <c r="N30" i="10"/>
  <c r="N14" s="1"/>
  <c r="N24" s="1"/>
  <c r="N87" i="31"/>
  <c r="N66" s="1"/>
  <c r="N76" s="1"/>
  <c r="N77" s="1"/>
  <c r="N80" s="1"/>
  <c r="Q62"/>
  <c r="R61" s="1"/>
  <c r="P63"/>
  <c r="P64" s="1"/>
  <c r="N81" l="1"/>
  <c r="O87"/>
  <c r="O66" s="1"/>
  <c r="O76" s="1"/>
  <c r="O77" s="1"/>
  <c r="O80" s="1"/>
  <c r="O30" i="10"/>
  <c r="O14" s="1"/>
  <c r="O24" s="1"/>
  <c r="D52" i="20"/>
  <c r="S12"/>
  <c r="R62" i="31"/>
  <c r="S61" s="1"/>
  <c r="Q63"/>
  <c r="Q64" s="1"/>
  <c r="O81" l="1"/>
  <c r="P30" i="10"/>
  <c r="P14" s="1"/>
  <c r="P24" s="1"/>
  <c r="P87" i="31"/>
  <c r="P66" s="1"/>
  <c r="P76" s="1"/>
  <c r="P77" s="1"/>
  <c r="P80" s="1"/>
  <c r="D53" i="20"/>
  <c r="T12"/>
  <c r="S62" i="31"/>
  <c r="T61" s="1"/>
  <c r="R63"/>
  <c r="R64" s="1"/>
  <c r="P81" l="1"/>
  <c r="Q87"/>
  <c r="Q66" s="1"/>
  <c r="Q76" s="1"/>
  <c r="Q77" s="1"/>
  <c r="Q80" s="1"/>
  <c r="Q30" i="10"/>
  <c r="Q14" s="1"/>
  <c r="Q24" s="1"/>
  <c r="D54" i="20"/>
  <c r="U12"/>
  <c r="T62" i="31"/>
  <c r="U61" s="1"/>
  <c r="S63"/>
  <c r="S64" s="1"/>
  <c r="Q81" l="1"/>
  <c r="R30" i="10"/>
  <c r="R14" s="1"/>
  <c r="R24" s="1"/>
  <c r="R87" i="31"/>
  <c r="R66" s="1"/>
  <c r="R76" s="1"/>
  <c r="R77" s="1"/>
  <c r="R80" s="1"/>
  <c r="D55" i="20"/>
  <c r="V12"/>
  <c r="U62" i="31"/>
  <c r="V61" s="1"/>
  <c r="T63"/>
  <c r="T64" s="1"/>
  <c r="R81" l="1"/>
  <c r="S87"/>
  <c r="S66" s="1"/>
  <c r="S76" s="1"/>
  <c r="S77" s="1"/>
  <c r="S80" s="1"/>
  <c r="S30" i="10"/>
  <c r="S14" s="1"/>
  <c r="S24" s="1"/>
  <c r="D56" i="20"/>
  <c r="W12"/>
  <c r="V62" i="31"/>
  <c r="W61" s="1"/>
  <c r="U63"/>
  <c r="U64" s="1"/>
  <c r="S81" l="1"/>
  <c r="T30" i="10"/>
  <c r="T14" s="1"/>
  <c r="T24" s="1"/>
  <c r="T87" i="31"/>
  <c r="T66" s="1"/>
  <c r="T76" s="1"/>
  <c r="T77" s="1"/>
  <c r="T80" s="1"/>
  <c r="D57" i="20"/>
  <c r="X12"/>
  <c r="W62" i="31"/>
  <c r="X61" s="1"/>
  <c r="V63"/>
  <c r="V64" s="1"/>
  <c r="T81" l="1"/>
  <c r="U87"/>
  <c r="U66" s="1"/>
  <c r="U76" s="1"/>
  <c r="U77" s="1"/>
  <c r="U80" s="1"/>
  <c r="U30" i="10"/>
  <c r="U14" s="1"/>
  <c r="U24" s="1"/>
  <c r="D58" i="20"/>
  <c r="Y12"/>
  <c r="X62" i="31"/>
  <c r="Y61" s="1"/>
  <c r="W63"/>
  <c r="W64" s="1"/>
  <c r="U81" l="1"/>
  <c r="D59" i="20"/>
  <c r="Z12"/>
  <c r="V30" i="10"/>
  <c r="V14" s="1"/>
  <c r="V24" s="1"/>
  <c r="V87" i="31"/>
  <c r="V66" s="1"/>
  <c r="V76" s="1"/>
  <c r="V77" s="1"/>
  <c r="V80" s="1"/>
  <c r="Y62"/>
  <c r="Z61" s="1"/>
  <c r="X63"/>
  <c r="X64" s="1"/>
  <c r="V81" l="1"/>
  <c r="D60" i="20"/>
  <c r="AA12"/>
  <c r="W87" i="31"/>
  <c r="W66" s="1"/>
  <c r="W76" s="1"/>
  <c r="W77" s="1"/>
  <c r="W80" s="1"/>
  <c r="W30" i="10"/>
  <c r="W14" s="1"/>
  <c r="W24" s="1"/>
  <c r="Z62" i="31"/>
  <c r="AA61" s="1"/>
  <c r="Y63"/>
  <c r="Y64" s="1"/>
  <c r="W81" l="1"/>
  <c r="D61" i="20"/>
  <c r="AB12"/>
  <c r="X30" i="10"/>
  <c r="X14" s="1"/>
  <c r="X24" s="1"/>
  <c r="X87" i="31"/>
  <c r="X66" s="1"/>
  <c r="X76" s="1"/>
  <c r="X77" s="1"/>
  <c r="X80" s="1"/>
  <c r="AA62"/>
  <c r="AB61" s="1"/>
  <c r="Z63"/>
  <c r="Z64" s="1"/>
  <c r="X81" l="1"/>
  <c r="D62" i="20"/>
  <c r="AC12"/>
  <c r="Y87" i="31"/>
  <c r="Y66" s="1"/>
  <c r="Y76" s="1"/>
  <c r="Y77" s="1"/>
  <c r="Y80" s="1"/>
  <c r="Y30" i="10"/>
  <c r="Y14" s="1"/>
  <c r="Y24" s="1"/>
  <c r="AB62" i="31"/>
  <c r="AC61" s="1"/>
  <c r="AA63"/>
  <c r="AA64" s="1"/>
  <c r="Y81" l="1"/>
  <c r="D63" i="20"/>
  <c r="AD12"/>
  <c r="Z30" i="10"/>
  <c r="Z14" s="1"/>
  <c r="Z24" s="1"/>
  <c r="Z87" i="31"/>
  <c r="Z66" s="1"/>
  <c r="Z76" s="1"/>
  <c r="Z77" s="1"/>
  <c r="Z80" s="1"/>
  <c r="Z81" s="1"/>
  <c r="AC62"/>
  <c r="AD61" s="1"/>
  <c r="AB63"/>
  <c r="AB64" s="1"/>
  <c r="D64" i="20" l="1"/>
  <c r="AE12"/>
  <c r="AA87" i="31"/>
  <c r="AA66" s="1"/>
  <c r="AA76" s="1"/>
  <c r="AA77" s="1"/>
  <c r="AA80" s="1"/>
  <c r="AA81" s="1"/>
  <c r="C4" s="1"/>
  <c r="G28" i="29" s="1"/>
  <c r="AA30" i="10"/>
  <c r="AA14" s="1"/>
  <c r="AA24" s="1"/>
  <c r="AC63" i="31"/>
  <c r="AC64" s="1"/>
  <c r="AD62"/>
  <c r="AE61" s="1"/>
  <c r="D65" i="20" l="1"/>
  <c r="AF12"/>
  <c r="AB30" i="10"/>
  <c r="AB14" s="1"/>
  <c r="AB24" s="1"/>
  <c r="AB87" i="31"/>
  <c r="AB66" s="1"/>
  <c r="AB76" s="1"/>
  <c r="AB77" s="1"/>
  <c r="AB80" s="1"/>
  <c r="AB81" s="1"/>
  <c r="AE62"/>
  <c r="AF61" s="1"/>
  <c r="AD63"/>
  <c r="AD64" s="1"/>
  <c r="D66" i="20" l="1"/>
  <c r="AG12"/>
  <c r="AC87" i="31"/>
  <c r="AC66" s="1"/>
  <c r="AC76" s="1"/>
  <c r="AC77" s="1"/>
  <c r="AC80" s="1"/>
  <c r="AC81" s="1"/>
  <c r="AC30" i="10"/>
  <c r="AC14" s="1"/>
  <c r="AC24" s="1"/>
  <c r="AF62" i="31"/>
  <c r="AG61" s="1"/>
  <c r="AE63"/>
  <c r="AE64" s="1"/>
  <c r="D67" i="20" l="1"/>
  <c r="AH12"/>
  <c r="AD30" i="10"/>
  <c r="AD14" s="1"/>
  <c r="AD24" s="1"/>
  <c r="AD87" i="31"/>
  <c r="AD66" s="1"/>
  <c r="AD76" s="1"/>
  <c r="AD77" s="1"/>
  <c r="AD80" s="1"/>
  <c r="AD81" s="1"/>
  <c r="AG62"/>
  <c r="AH61" s="1"/>
  <c r="AF63"/>
  <c r="AF64" s="1"/>
  <c r="D68" i="20" l="1"/>
  <c r="AI12"/>
  <c r="AE87" i="31"/>
  <c r="AE66" s="1"/>
  <c r="AE76" s="1"/>
  <c r="AE77" s="1"/>
  <c r="AE80" s="1"/>
  <c r="AE81" s="1"/>
  <c r="AE30" i="10"/>
  <c r="AE14" s="1"/>
  <c r="AE24" s="1"/>
  <c r="AH62" i="31"/>
  <c r="AI61" s="1"/>
  <c r="AG63"/>
  <c r="AG64" s="1"/>
  <c r="D69" i="20" l="1"/>
  <c r="AJ12"/>
  <c r="AF30" i="10"/>
  <c r="AF14" s="1"/>
  <c r="AF24" s="1"/>
  <c r="AF87" i="31"/>
  <c r="AF66" s="1"/>
  <c r="AF76" s="1"/>
  <c r="AF77" s="1"/>
  <c r="AF80" s="1"/>
  <c r="AF81" s="1"/>
  <c r="AI62"/>
  <c r="AJ61" s="1"/>
  <c r="AH63"/>
  <c r="AH64" s="1"/>
  <c r="D70" i="20" l="1"/>
  <c r="AK12"/>
  <c r="AG87" i="31"/>
  <c r="AG66" s="1"/>
  <c r="AG76" s="1"/>
  <c r="AG77" s="1"/>
  <c r="AG80" s="1"/>
  <c r="AG81" s="1"/>
  <c r="AG30" i="10"/>
  <c r="AG14" s="1"/>
  <c r="AG24" s="1"/>
  <c r="AJ62" i="31"/>
  <c r="AK61" s="1"/>
  <c r="AI63"/>
  <c r="AI64" s="1"/>
  <c r="D71" i="20" l="1"/>
  <c r="AL12"/>
  <c r="AH30" i="10"/>
  <c r="AH14" s="1"/>
  <c r="AH24" s="1"/>
  <c r="AH87" i="31"/>
  <c r="AH66" s="1"/>
  <c r="AH76" s="1"/>
  <c r="AH77" s="1"/>
  <c r="AH80" s="1"/>
  <c r="AH81" s="1"/>
  <c r="AK62"/>
  <c r="AL61" s="1"/>
  <c r="AJ63"/>
  <c r="AJ64" s="1"/>
  <c r="D72" i="20" l="1"/>
  <c r="AM12"/>
  <c r="AI87" i="31"/>
  <c r="AI66" s="1"/>
  <c r="AI76" s="1"/>
  <c r="AI77" s="1"/>
  <c r="AI80" s="1"/>
  <c r="AI81" s="1"/>
  <c r="C5" s="1"/>
  <c r="H28" i="29" s="1"/>
  <c r="AI30" i="10"/>
  <c r="AI14" s="1"/>
  <c r="AI24" s="1"/>
  <c r="AK63" i="31"/>
  <c r="AK64" s="1"/>
  <c r="AL62"/>
  <c r="AM61" s="1"/>
  <c r="D73" i="20" l="1"/>
  <c r="AN12"/>
  <c r="AJ30" i="10"/>
  <c r="AJ14" s="1"/>
  <c r="AJ24" s="1"/>
  <c r="AJ87" i="31"/>
  <c r="AJ66" s="1"/>
  <c r="AJ76" s="1"/>
  <c r="AJ77" s="1"/>
  <c r="AJ80" s="1"/>
  <c r="AJ81" s="1"/>
  <c r="AM62"/>
  <c r="AN61" s="1"/>
  <c r="AL63"/>
  <c r="AL64" s="1"/>
  <c r="D75" i="20" l="1"/>
  <c r="AO12"/>
  <c r="AK87" i="31"/>
  <c r="AK66" s="1"/>
  <c r="AK76" s="1"/>
  <c r="AK77" s="1"/>
  <c r="AK80" s="1"/>
  <c r="AK81" s="1"/>
  <c r="AK30" i="10"/>
  <c r="AK14" s="1"/>
  <c r="AK24" s="1"/>
  <c r="AN62" i="31"/>
  <c r="AO61" s="1"/>
  <c r="AM63"/>
  <c r="AM64" s="1"/>
  <c r="AM77" s="1"/>
  <c r="AM80" s="1"/>
  <c r="AL30" i="10" l="1"/>
  <c r="AL14" s="1"/>
  <c r="AL24" s="1"/>
  <c r="AL87" i="31"/>
  <c r="AL66" s="1"/>
  <c r="AL76" s="1"/>
  <c r="AL77" s="1"/>
  <c r="AL80" s="1"/>
  <c r="AL81" s="1"/>
  <c r="AM81" s="1"/>
  <c r="AO62"/>
  <c r="AP61" s="1"/>
  <c r="AN63"/>
  <c r="AN64" s="1"/>
  <c r="AN77" s="1"/>
  <c r="AN80" s="1"/>
  <c r="AN81" l="1"/>
  <c r="AP62"/>
  <c r="AQ61" s="1"/>
  <c r="AO63"/>
  <c r="AO64" s="1"/>
  <c r="AO77" s="1"/>
  <c r="AO80" s="1"/>
  <c r="AO81" l="1"/>
  <c r="AQ62"/>
  <c r="AR61" s="1"/>
  <c r="AP63"/>
  <c r="AP64" s="1"/>
  <c r="AP77" s="1"/>
  <c r="AP80" s="1"/>
  <c r="AP81" l="1"/>
  <c r="AR62"/>
  <c r="AS61" s="1"/>
  <c r="AQ63"/>
  <c r="AQ64" s="1"/>
  <c r="AQ77" s="1"/>
  <c r="AQ80" s="1"/>
  <c r="AQ81" l="1"/>
  <c r="C6" s="1"/>
  <c r="I28" i="29" s="1"/>
  <c r="AS62" i="31"/>
  <c r="AT61" s="1"/>
  <c r="AR63"/>
  <c r="AR64" s="1"/>
  <c r="AR77" s="1"/>
  <c r="AR80" s="1"/>
  <c r="AR81" l="1"/>
  <c r="AS63"/>
  <c r="AS64" s="1"/>
  <c r="AS77" s="1"/>
  <c r="AS80" s="1"/>
  <c r="AT62"/>
  <c r="AU61" s="1"/>
  <c r="AS81" l="1"/>
  <c r="AU62"/>
  <c r="AV61" s="1"/>
  <c r="AT63"/>
  <c r="AT64" s="1"/>
  <c r="AT77" s="1"/>
  <c r="AT80" s="1"/>
  <c r="AT81" l="1"/>
  <c r="AV62"/>
  <c r="AW61" s="1"/>
  <c r="AU63"/>
  <c r="AU64" s="1"/>
  <c r="AU77" s="1"/>
  <c r="AU80" s="1"/>
  <c r="AU81" l="1"/>
  <c r="AW62"/>
  <c r="AX61" s="1"/>
  <c r="AV63"/>
  <c r="AV64" s="1"/>
  <c r="AV77" s="1"/>
  <c r="AV80" s="1"/>
  <c r="AV81" l="1"/>
  <c r="AX62"/>
  <c r="AY61" s="1"/>
  <c r="AW63"/>
  <c r="AW64" s="1"/>
  <c r="AW77" s="1"/>
  <c r="AW80" s="1"/>
  <c r="AW81" l="1"/>
  <c r="AY62"/>
  <c r="AZ61" s="1"/>
  <c r="AX63"/>
  <c r="AX64" s="1"/>
  <c r="AX77" s="1"/>
  <c r="AX80" s="1"/>
  <c r="AX81" l="1"/>
  <c r="AZ62"/>
  <c r="BA61" s="1"/>
  <c r="AY63"/>
  <c r="AY64" s="1"/>
  <c r="AY77" s="1"/>
  <c r="AY80" s="1"/>
  <c r="AY81" l="1"/>
  <c r="BA62"/>
  <c r="BB61" s="1"/>
  <c r="AZ63"/>
  <c r="AZ64" s="1"/>
  <c r="AZ77" s="1"/>
  <c r="AZ80" s="1"/>
  <c r="AZ81" l="1"/>
  <c r="BB62"/>
  <c r="BC61" s="1"/>
  <c r="BA63"/>
  <c r="BA64" s="1"/>
  <c r="BA77" s="1"/>
  <c r="BA80" s="1"/>
  <c r="BA81" l="1"/>
  <c r="BC62"/>
  <c r="BD61" s="1"/>
  <c r="BB63"/>
  <c r="BB64" s="1"/>
  <c r="BB77" s="1"/>
  <c r="BB80" s="1"/>
  <c r="BB81" l="1"/>
  <c r="BD62"/>
  <c r="BD63" s="1"/>
  <c r="BD64" s="1"/>
  <c r="BD77" s="1"/>
  <c r="BD80" s="1"/>
  <c r="BC63"/>
  <c r="BC64" s="1"/>
  <c r="BC77" s="1"/>
  <c r="BC80" s="1"/>
  <c r="BC81" l="1"/>
  <c r="BD81" s="1"/>
  <c r="C7" s="1"/>
  <c r="J28" i="29" s="1"/>
</calcChain>
</file>

<file path=xl/sharedStrings.xml><?xml version="1.0" encoding="utf-8"?>
<sst xmlns="http://schemas.openxmlformats.org/spreadsheetml/2006/main" count="597" uniqueCount="385">
  <si>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</si>
  <si>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</si>
  <si>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</si>
  <si>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</si>
  <si>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</si>
  <si>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</si>
  <si>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</si>
  <si>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</si>
  <si>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</si>
  <si>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</si>
  <si>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</si>
  <si>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</si>
  <si>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</si>
  <si>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</si>
  <si>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</si>
  <si>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</si>
  <si>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</si>
  <si>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</si>
  <si>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</si>
  <si>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</si>
  <si>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</si>
  <si>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</si>
  <si>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</si>
  <si>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</si>
  <si>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</si>
  <si>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</si>
  <si>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</si>
  <si>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</si>
  <si>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</si>
  <si>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</si>
  <si>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</si>
  <si>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Spend area (from Table C1) (relevant only to adopted option)</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</si>
  <si>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</si>
  <si>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</si>
  <si>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</si>
  <si>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</si>
  <si>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</si>
  <si>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</si>
  <si>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</si>
  <si>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</si>
  <si>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</si>
  <si>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</si>
  <si>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</si>
  <si>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</si>
  <si>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</si>
  <si>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</si>
  <si>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</si>
  <si>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</si>
  <si>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</si>
  <si>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 xml:space="preserve">Purpose of CBA: describe the stated aim of the investment decision </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</si>
  <si>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</si>
  <si>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</si>
  <si>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</si>
  <si>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</si>
  <si>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</si>
  <si>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</si>
  <si>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</si>
  <si>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</si>
  <si>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</si>
  <si>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</si>
  <si>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</si>
  <si>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</si>
  <si>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</si>
  <si>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</si>
  <si>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</si>
  <si>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</si>
  <si>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</si>
  <si>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</si>
  <si>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</si>
  <si>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</si>
  <si>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</si>
  <si>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</si>
  <si>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</si>
  <si>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</si>
  <si>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</si>
  <si>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</si>
  <si>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</si>
  <si>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</si>
  <si>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</si>
  <si>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"do minimum" option</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</si>
  <si>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</si>
  <si>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</si>
  <si>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</si>
  <si>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</si>
  <si>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</si>
  <si>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</si>
  <si>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</si>
  <si>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</si>
  <si>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</si>
  <si>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</si>
  <si>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</si>
  <si>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</si>
  <si>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</si>
  <si>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</si>
  <si>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</si>
  <si>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</si>
  <si>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</si>
  <si>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</si>
  <si>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</si>
  <si>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</si>
  <si>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</si>
  <si>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</si>
  <si>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</si>
  <si>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</si>
  <si>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</si>
  <si>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</si>
  <si>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</si>
  <si>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</si>
  <si>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</si>
  <si>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</si>
  <si>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</si>
  <si>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</si>
  <si>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</si>
  <si>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</si>
  <si>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</si>
  <si>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</si>
  <si>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</si>
  <si>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</si>
  <si>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</si>
  <si>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</si>
  <si>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</si>
  <si>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</si>
  <si>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</si>
  <si>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</si>
  <si>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</si>
  <si>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</si>
  <si>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</si>
  <si>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</si>
  <si>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</si>
  <si>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</si>
  <si>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</si>
  <si>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</si>
  <si>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</si>
  <si>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</si>
  <si>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</si>
  <si>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</si>
  <si>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</si>
  <si>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</si>
  <si>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</si>
  <si>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</si>
  <si>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</si>
  <si>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</si>
  <si>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</si>
  <si>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</si>
  <si>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</si>
  <si>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</si>
  <si>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</si>
  <si>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</si>
  <si>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</si>
  <si>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</si>
  <si>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</si>
  <si>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</si>
  <si>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</si>
  <si>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</si>
  <si>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</si>
  <si>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</si>
  <si>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</si>
  <si>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</si>
  <si>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</si>
  <si>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</si>
  <si>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</si>
  <si>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</si>
  <si>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</si>
  <si>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</si>
  <si>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</si>
  <si>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</si>
  <si>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</si>
  <si>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</si>
  <si>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</si>
  <si>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</si>
  <si>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</si>
  <si>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</si>
  <si>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</si>
  <si>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</si>
  <si>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</si>
  <si>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</si>
  <si>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</si>
  <si>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</si>
  <si>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</si>
  <si>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</si>
  <si>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</si>
  <si>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</si>
  <si>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</si>
  <si>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</si>
  <si>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</si>
  <si>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</si>
  <si>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</si>
  <si>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</si>
  <si>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</si>
  <si>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</si>
  <si>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</si>
  <si>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</si>
  <si>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</si>
  <si>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</si>
  <si>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</si>
  <si>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</si>
  <si>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</si>
  <si>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</si>
  <si>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</si>
  <si>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</si>
  <si>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</si>
  <si>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</si>
  <si>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</si>
  <si>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</si>
  <si>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</si>
  <si>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</si>
  <si>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</si>
  <si>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</si>
  <si>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</si>
  <si>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</si>
  <si>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</si>
  <si>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</si>
  <si>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</si>
  <si>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</si>
  <si>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</si>
  <si>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</si>
  <si>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</si>
  <si>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</si>
  <si>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</si>
  <si>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</si>
  <si>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</si>
  <si>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</si>
  <si>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</si>
  <si>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</si>
  <si>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</si>
  <si>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</si>
  <si>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</si>
  <si>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</si>
  <si>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</si>
  <si>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</si>
  <si>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</si>
  <si>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</si>
  <si>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</si>
  <si>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</si>
  <si>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</si>
  <si>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</si>
  <si>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</si>
  <si>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</si>
  <si>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</si>
  <si>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</si>
  <si>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</si>
  <si>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</si>
  <si>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</si>
  <si>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</si>
  <si>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</si>
  <si>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</si>
  <si>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</si>
  <si>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</si>
  <si>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</si>
  <si>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</si>
  <si>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</si>
  <si>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</si>
  <si>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</si>
  <si>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</si>
  <si>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</si>
  <si>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</si>
  <si>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</si>
  <si>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</si>
  <si>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</si>
  <si>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</si>
  <si>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</si>
  <si>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</si>
  <si>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</si>
  <si>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</si>
  <si>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</si>
  <si>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</si>
  <si>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</si>
  <si>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</si>
  <si>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</si>
  <si>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</si>
  <si>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</si>
  <si>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</si>
  <si>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</si>
  <si>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</si>
  <si>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</si>
  <si>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</si>
  <si>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</si>
  <si>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</si>
  <si>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</si>
  <si>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</si>
  <si>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</si>
  <si>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</si>
  <si>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</si>
  <si>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</si>
  <si>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</si>
  <si>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</si>
  <si>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</si>
  <si>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</si>
  <si>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</si>
  <si>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</si>
  <si>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</si>
  <si>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</si>
  <si>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</si>
  <si>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</si>
  <si>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</si>
  <si>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</si>
  <si>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</si>
  <si>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</si>
  <si>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</si>
  <si>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</si>
  <si>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</si>
  <si>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</si>
  <si>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</si>
  <si>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</si>
  <si>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</si>
  <si>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</si>
  <si>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</si>
  <si>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</si>
  <si>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</si>
  <si>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</si>
  <si>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</si>
  <si>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</si>
  <si>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</si>
  <si>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</si>
  <si>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</si>
  <si>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</si>
  <si>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</si>
  <si>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</si>
  <si>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</si>
  <si>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</si>
  <si>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</si>
  <si>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</si>
  <si>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</si>
  <si>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</si>
  <si>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</si>
  <si>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</si>
  <si>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</si>
  <si>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</si>
  <si>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</si>
  <si>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</si>
  <si>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</si>
  <si>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</si>
  <si>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</si>
  <si>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</si>
  <si>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</si>
  <si>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</si>
  <si>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</si>
  <si>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</si>
  <si>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</si>
  <si>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t>Cost of Reinforcement</t>
  </si>
  <si>
    <t>p year</t>
  </si>
  <si>
    <t>£</t>
  </si>
  <si>
    <t>Technical Losses</t>
  </si>
  <si>
    <t>Cost of DSR</t>
  </si>
  <si>
    <t>Assumptions:</t>
  </si>
  <si>
    <t>Assuming £13.5k per MVA as agreed with the Customer</t>
  </si>
  <si>
    <t>Maximum Import Capacity 4.7MVA</t>
  </si>
  <si>
    <t>demand we require</t>
  </si>
  <si>
    <t>MIC</t>
  </si>
  <si>
    <t>Av Max demand</t>
  </si>
  <si>
    <t>Losses increase with DSR as TX can continue to deteriorate</t>
  </si>
  <si>
    <t>DSR</t>
  </si>
  <si>
    <t>Reinforement</t>
  </si>
  <si>
    <t xml:space="preserve">Total </t>
  </si>
  <si>
    <t>for MVA</t>
  </si>
  <si>
    <t>DSR is incurred yearly</t>
  </si>
  <si>
    <t>Diff</t>
  </si>
  <si>
    <t xml:space="preserve">We've actually spent </t>
  </si>
  <si>
    <t>as per CV1</t>
  </si>
  <si>
    <t>Distcount rate is already correctly applied in the calculations of the CBA so need original costs of Reinforcement</t>
  </si>
  <si>
    <t>REINFORCEMENT</t>
  </si>
  <si>
    <t>Difference in Losses</t>
  </si>
  <si>
    <t>LOSSES</t>
  </si>
  <si>
    <t>Initial DSR Network Automation Costs</t>
  </si>
  <si>
    <t>Total combined cost of Reinforcement over next 46 years</t>
  </si>
  <si>
    <r>
      <t xml:space="preserve">Workings / assumptions used for costing </t>
    </r>
    <r>
      <rPr>
        <b/>
        <sz val="12"/>
        <color rgb="FF0070C0"/>
        <rFont val="Gill Sans MT"/>
        <family val="2"/>
      </rPr>
      <t>option 1</t>
    </r>
  </si>
  <si>
    <r>
      <t xml:space="preserve">Workings / assumptions used for costing </t>
    </r>
    <r>
      <rPr>
        <b/>
        <sz val="12"/>
        <color rgb="FF0070C0"/>
        <rFont val="Gill Sans MT"/>
        <family val="2"/>
      </rPr>
      <t>Baseline</t>
    </r>
  </si>
  <si>
    <t>Losses are not counted, as it is the increase on losses through DSR that we show on the option tab</t>
  </si>
  <si>
    <t>MVA</t>
  </si>
  <si>
    <t>£ PER MVA</t>
  </si>
  <si>
    <t>£ per year</t>
  </si>
  <si>
    <t>reason</t>
  </si>
  <si>
    <t>Demand Side Response</t>
  </si>
  <si>
    <t xml:space="preserve">From R Shaw </t>
  </si>
  <si>
    <t>Reduce by Inflation rate of:</t>
  </si>
  <si>
    <t xml:space="preserve">Demand Side Response </t>
  </si>
  <si>
    <t xml:space="preserve">We would have to reinforce the network immediately as it is currenly non compliant under fault conditions. </t>
  </si>
  <si>
    <t>Reinforce Transformer in FY17</t>
  </si>
  <si>
    <t>Provide Demand Side Response thereby deferring reinforcement</t>
  </si>
  <si>
    <t xml:space="preserve">To compare traditional reinfircement with a Demand Side Response solution </t>
  </si>
  <si>
    <t>At 13.5k per MVA</t>
  </si>
  <si>
    <t>Install a second transformer at Catterall Water Works Primary</t>
  </si>
  <si>
    <t xml:space="preserve">Install new 33kV cable </t>
  </si>
  <si>
    <t xml:space="preserve">This resolves the P2/6 non-compliance issue by installing a second transformer. </t>
  </si>
  <si>
    <t>Deflated</t>
  </si>
</sst>
</file>

<file path=xl/styles.xml><?xml version="1.0" encoding="utf-8"?>
<styleSheet xmlns="http://schemas.openxmlformats.org/spreadsheetml/2006/main">
  <numFmts count="16">
    <numFmt numFmtId="6" formatCode="&quot;£&quot;#,##0;[Red]\-&quot;£&quot;#,##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_-&quot;£&quot;* #,##0.0_-;\-&quot;£&quot;* #,##0.0_-;_-&quot;£&quot;* &quot;-&quot;?_-;_-@_-"/>
  </numFmts>
  <fonts count="31">
    <font>
      <sz val="11"/>
      <color theme="1"/>
      <name val="Calibri"/>
      <family val="2"/>
      <scheme val="minor"/>
    </font>
    <font>
      <sz val="11"/>
      <color theme="1"/>
      <name val="Calibri"/>
      <family val="2"/>
      <scheme val="minor"/>
    </font>
    <font>
      <sz val="10"/>
      <name val="Arial"/>
      <family val="2"/>
    </font>
    <font>
      <sz val="8"/>
      <name val="Tahoma"/>
      <family val="2"/>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b/>
      <sz val="12"/>
      <color rgb="FF0070C0"/>
      <name val="Gill Sans MT"/>
      <family val="2"/>
    </font>
    <font>
      <sz val="12"/>
      <color theme="1"/>
      <name val="Gill Sans MT"/>
      <family val="2"/>
    </font>
    <font>
      <sz val="11"/>
      <color rgb="FF1F497D"/>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s>
  <borders count="2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233">
    <xf numFmtId="0" fontId="0" fillId="0" borderId="0" xfId="0"/>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6" fillId="2" borderId="21" xfId="4" applyFont="1" applyFill="1" applyBorder="1" applyAlignment="1">
      <alignment horizontal="center"/>
    </xf>
    <xf numFmtId="0" fontId="16"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4" fillId="0" borderId="15" xfId="0" applyFont="1" applyBorder="1" applyAlignment="1" applyProtection="1">
      <alignment horizontal="center"/>
    </xf>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5" fillId="0" borderId="0" xfId="0" applyFont="1" applyProtection="1"/>
    <xf numFmtId="0" fontId="18"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0"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1" fillId="0" borderId="0" xfId="0" applyFont="1" applyProtection="1"/>
    <xf numFmtId="0" fontId="22"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2"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3"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0" fillId="0" borderId="8" xfId="0" applyBorder="1" applyAlignment="1">
      <alignment horizontal="left" vertical="top" wrapText="1"/>
    </xf>
    <xf numFmtId="14" fontId="0" fillId="0" borderId="8" xfId="0" applyNumberFormat="1" applyBorder="1" applyAlignment="1">
      <alignment horizontal="left" vertical="top"/>
    </xf>
    <xf numFmtId="0" fontId="24"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5" fillId="0" borderId="0" xfId="0" applyFont="1" applyFill="1"/>
    <xf numFmtId="171" fontId="4" fillId="5" borderId="3" xfId="0" applyNumberFormat="1" applyFont="1" applyFill="1" applyBorder="1"/>
    <xf numFmtId="0" fontId="4" fillId="7" borderId="0" xfId="0" applyFont="1" applyFill="1" applyAlignment="1">
      <alignment horizontal="left"/>
    </xf>
    <xf numFmtId="0" fontId="21" fillId="0" borderId="12" xfId="0" applyFont="1" applyBorder="1" applyAlignment="1" applyProtection="1">
      <alignment horizontal="right"/>
    </xf>
    <xf numFmtId="0" fontId="21" fillId="0" borderId="2" xfId="0" applyFont="1" applyBorder="1" applyAlignment="1" applyProtection="1">
      <alignment vertical="center" textRotation="90"/>
    </xf>
    <xf numFmtId="0" fontId="21" fillId="0" borderId="5" xfId="0" applyFont="1" applyBorder="1" applyAlignment="1" applyProtection="1">
      <alignment vertical="center" textRotation="90"/>
    </xf>
    <xf numFmtId="0" fontId="21"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1" fillId="9" borderId="19" xfId="0" applyFont="1" applyFill="1" applyBorder="1" applyProtection="1"/>
    <xf numFmtId="0" fontId="26" fillId="9" borderId="19" xfId="0" applyFont="1" applyFill="1" applyBorder="1" applyProtection="1"/>
    <xf numFmtId="0" fontId="5" fillId="9" borderId="19" xfId="0" applyFont="1" applyFill="1" applyBorder="1" applyProtection="1"/>
    <xf numFmtId="0" fontId="4" fillId="9" borderId="19" xfId="0" applyFont="1" applyFill="1" applyBorder="1" applyProtection="1"/>
    <xf numFmtId="0" fontId="24" fillId="9" borderId="0" xfId="0" applyFont="1" applyFill="1" applyBorder="1" applyProtection="1"/>
    <xf numFmtId="0" fontId="4" fillId="0" borderId="25" xfId="0" applyFont="1" applyBorder="1" applyAlignment="1" applyProtection="1">
      <alignment vertical="center"/>
    </xf>
    <xf numFmtId="0" fontId="4" fillId="0" borderId="6" xfId="0" applyFont="1" applyBorder="1" applyAlignment="1" applyProtection="1">
      <alignment vertical="center"/>
    </xf>
    <xf numFmtId="173" fontId="15" fillId="2" borderId="3" xfId="4" applyNumberFormat="1" applyFont="1" applyFill="1" applyBorder="1" applyAlignment="1">
      <alignment horizontal="right"/>
    </xf>
    <xf numFmtId="0" fontId="15"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4" fillId="0" borderId="3" xfId="0" applyFont="1" applyBorder="1"/>
    <xf numFmtId="0" fontId="5" fillId="0" borderId="3" xfId="0" applyFont="1" applyBorder="1" applyAlignment="1">
      <alignment horizontal="center" vertical="center"/>
    </xf>
    <xf numFmtId="6" fontId="4" fillId="0" borderId="3" xfId="0" applyNumberFormat="1" applyFont="1" applyBorder="1"/>
    <xf numFmtId="6" fontId="4" fillId="0" borderId="0" xfId="0" applyNumberFormat="1" applyFont="1"/>
    <xf numFmtId="8" fontId="4" fillId="0" borderId="0" xfId="0" applyNumberFormat="1" applyFont="1"/>
    <xf numFmtId="44" fontId="4" fillId="0" borderId="0" xfId="8" applyFont="1"/>
    <xf numFmtId="44" fontId="4" fillId="0" borderId="0" xfId="0" applyNumberFormat="1" applyFont="1"/>
    <xf numFmtId="166" fontId="4" fillId="0" borderId="0" xfId="0" applyNumberFormat="1" applyFont="1"/>
    <xf numFmtId="166" fontId="4" fillId="0" borderId="3" xfId="0" applyNumberFormat="1" applyFont="1" applyBorder="1"/>
    <xf numFmtId="0" fontId="5" fillId="10" borderId="10" xfId="0" applyFont="1" applyFill="1" applyBorder="1"/>
    <xf numFmtId="0" fontId="5" fillId="11" borderId="26" xfId="0" applyFont="1" applyFill="1" applyBorder="1" applyAlignment="1">
      <alignment horizontal="center" vertical="center"/>
    </xf>
    <xf numFmtId="0" fontId="4" fillId="0" borderId="26" xfId="0" applyFont="1" applyBorder="1"/>
    <xf numFmtId="0" fontId="4" fillId="0" borderId="13" xfId="0" applyFont="1" applyBorder="1"/>
    <xf numFmtId="0" fontId="4" fillId="0" borderId="11" xfId="0" applyFont="1" applyBorder="1"/>
    <xf numFmtId="0" fontId="4" fillId="0" borderId="0" xfId="0" applyFont="1" applyBorder="1"/>
    <xf numFmtId="0" fontId="4" fillId="0" borderId="14" xfId="0" applyFont="1" applyBorder="1"/>
    <xf numFmtId="3" fontId="4" fillId="3" borderId="3" xfId="0" applyNumberFormat="1" applyFont="1" applyFill="1" applyBorder="1"/>
    <xf numFmtId="3" fontId="4" fillId="3" borderId="9" xfId="0" applyNumberFormat="1" applyFont="1" applyFill="1" applyBorder="1"/>
    <xf numFmtId="3" fontId="4" fillId="3" borderId="27" xfId="0" applyNumberFormat="1" applyFont="1" applyFill="1" applyBorder="1"/>
    <xf numFmtId="0" fontId="5" fillId="11" borderId="0" xfId="0" applyFont="1" applyFill="1" applyBorder="1" applyAlignment="1">
      <alignment horizontal="center"/>
    </xf>
    <xf numFmtId="3" fontId="5" fillId="11" borderId="0" xfId="0" applyNumberFormat="1" applyFont="1" applyFill="1" applyBorder="1" applyAlignment="1">
      <alignment horizontal="center" vertical="center"/>
    </xf>
    <xf numFmtId="0" fontId="4" fillId="0" borderId="12" xfId="0" applyFont="1" applyBorder="1"/>
    <xf numFmtId="0" fontId="4" fillId="0" borderId="6" xfId="0" applyFont="1" applyBorder="1"/>
    <xf numFmtId="0" fontId="4" fillId="0" borderId="15" xfId="0" applyFont="1" applyBorder="1"/>
    <xf numFmtId="3" fontId="4" fillId="0" borderId="3" xfId="0" applyNumberFormat="1" applyFont="1" applyBorder="1"/>
    <xf numFmtId="3" fontId="4" fillId="0" borderId="0" xfId="0" applyNumberFormat="1" applyFont="1"/>
    <xf numFmtId="0" fontId="4" fillId="0" borderId="0" xfId="0" applyFont="1" applyAlignment="1">
      <alignment vertical="center"/>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3" fontId="4" fillId="9" borderId="0" xfId="0" applyNumberFormat="1" applyFont="1" applyFill="1" applyBorder="1"/>
    <xf numFmtId="3" fontId="4" fillId="9" borderId="14" xfId="0" applyNumberFormat="1" applyFont="1" applyFill="1" applyBorder="1"/>
    <xf numFmtId="0" fontId="5" fillId="0" borderId="11" xfId="0" applyFont="1" applyBorder="1"/>
    <xf numFmtId="0" fontId="5" fillId="0" borderId="3" xfId="0" applyFont="1" applyBorder="1"/>
    <xf numFmtId="0" fontId="5" fillId="0" borderId="27" xfId="0" applyFont="1" applyBorder="1"/>
    <xf numFmtId="0" fontId="29" fillId="0" borderId="0" xfId="0" applyFont="1"/>
    <xf numFmtId="42" fontId="4" fillId="0" borderId="3" xfId="8" applyNumberFormat="1" applyFont="1" applyBorder="1"/>
    <xf numFmtId="44" fontId="4" fillId="0" borderId="3" xfId="8" applyFont="1" applyBorder="1"/>
    <xf numFmtId="44" fontId="4" fillId="0" borderId="3" xfId="0" applyNumberFormat="1" applyFont="1" applyBorder="1"/>
    <xf numFmtId="42" fontId="4" fillId="0" borderId="3" xfId="0" applyNumberFormat="1" applyFont="1" applyBorder="1"/>
    <xf numFmtId="0" fontId="5" fillId="11" borderId="3" xfId="0" applyFont="1" applyFill="1" applyBorder="1" applyAlignment="1">
      <alignment horizontal="center" vertical="center"/>
    </xf>
    <xf numFmtId="174" fontId="4" fillId="0" borderId="0" xfId="0" applyNumberFormat="1" applyFont="1"/>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quotePrefix="1" applyFont="1" applyFill="1" applyBorder="1" applyProtection="1"/>
    <xf numFmtId="44" fontId="4" fillId="0" borderId="0" xfId="0" applyNumberFormat="1" applyFont="1" applyFill="1"/>
    <xf numFmtId="42" fontId="4" fillId="0" borderId="3" xfId="8" applyNumberFormat="1" applyFont="1" applyFill="1" applyBorder="1"/>
    <xf numFmtId="0" fontId="4" fillId="0" borderId="3" xfId="0" applyFont="1" applyFill="1" applyBorder="1"/>
    <xf numFmtId="0" fontId="4" fillId="12" borderId="3" xfId="0" applyFont="1" applyFill="1" applyBorder="1"/>
    <xf numFmtId="42" fontId="4" fillId="12" borderId="3" xfId="0" applyNumberFormat="1" applyFont="1" applyFill="1" applyBorder="1"/>
    <xf numFmtId="166" fontId="4" fillId="0" borderId="3" xfId="0" applyNumberFormat="1" applyFont="1" applyFill="1" applyBorder="1"/>
    <xf numFmtId="0" fontId="4" fillId="0" borderId="0" xfId="0" applyFont="1" applyFill="1" applyBorder="1"/>
    <xf numFmtId="0" fontId="5" fillId="0" borderId="0" xfId="0" applyFont="1" applyFill="1" applyBorder="1" applyAlignment="1">
      <alignment horizontal="center" vertical="center"/>
    </xf>
    <xf numFmtId="166" fontId="4" fillId="0" borderId="0" xfId="0" applyNumberFormat="1" applyFont="1" applyFill="1" applyBorder="1"/>
    <xf numFmtId="0" fontId="4" fillId="0" borderId="0" xfId="0" quotePrefix="1" applyFont="1" applyFill="1" applyBorder="1" applyAlignment="1" applyProtection="1">
      <alignment vertical="center"/>
    </xf>
    <xf numFmtId="0" fontId="30" fillId="0" borderId="0" xfId="0" applyFont="1"/>
    <xf numFmtId="0" fontId="5" fillId="0" borderId="3" xfId="0" applyFont="1" applyFill="1" applyBorder="1"/>
    <xf numFmtId="166" fontId="5" fillId="0" borderId="3" xfId="0" applyNumberFormat="1" applyFont="1" applyFill="1" applyBorder="1"/>
    <xf numFmtId="6" fontId="4" fillId="0" borderId="0" xfId="0" applyNumberFormat="1" applyFont="1" applyFill="1" applyBorder="1"/>
    <xf numFmtId="8" fontId="4" fillId="0" borderId="0" xfId="0" applyNumberFormat="1" applyFont="1" applyFill="1" applyBorder="1"/>
    <xf numFmtId="0" fontId="4" fillId="0" borderId="0" xfId="0" applyFont="1" applyAlignment="1">
      <alignment horizontal="left" vertical="top" wrapText="1"/>
    </xf>
    <xf numFmtId="0" fontId="4" fillId="6" borderId="3" xfId="0" applyFont="1" applyFill="1" applyBorder="1" applyAlignment="1">
      <alignment horizontal="center" vertical="center"/>
    </xf>
    <xf numFmtId="0" fontId="5" fillId="6" borderId="22"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2" xfId="0" applyFont="1" applyFill="1" applyBorder="1" applyAlignment="1">
      <alignment horizontal="left" vertical="top"/>
    </xf>
    <xf numFmtId="0" fontId="5" fillId="6" borderId="21"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horizontal="center" vertical="top" wrapText="1"/>
    </xf>
    <xf numFmtId="0" fontId="4" fillId="0" borderId="16"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17" fillId="2" borderId="16" xfId="4" applyFont="1" applyFill="1" applyBorder="1" applyAlignment="1">
      <alignment horizontal="left" vertical="top"/>
    </xf>
    <xf numFmtId="0" fontId="17" fillId="2" borderId="17" xfId="4" applyFont="1" applyFill="1" applyBorder="1" applyAlignment="1">
      <alignment horizontal="left" vertical="top"/>
    </xf>
    <xf numFmtId="0" fontId="17" fillId="2" borderId="18" xfId="4" applyFont="1" applyFill="1" applyBorder="1" applyAlignment="1">
      <alignment horizontal="left" vertical="top"/>
    </xf>
    <xf numFmtId="0" fontId="17" fillId="2" borderId="20" xfId="4" applyFont="1" applyFill="1" applyBorder="1" applyAlignment="1">
      <alignment horizontal="left" vertical="top"/>
    </xf>
    <xf numFmtId="0" fontId="15" fillId="2" borderId="3" xfId="4" applyFont="1" applyFill="1" applyBorder="1" applyAlignment="1">
      <alignment horizontal="center" vertical="center" wrapText="1"/>
    </xf>
    <xf numFmtId="0" fontId="24" fillId="9" borderId="4" xfId="0" applyFont="1" applyFill="1" applyBorder="1" applyAlignment="1" applyProtection="1">
      <alignment horizontal="center" vertical="center" textRotation="90" wrapText="1"/>
    </xf>
    <xf numFmtId="0" fontId="24" fillId="9" borderId="5" xfId="0" applyFont="1" applyFill="1" applyBorder="1" applyAlignment="1" applyProtection="1">
      <alignment horizontal="center" vertical="center" textRotation="90" wrapText="1"/>
    </xf>
    <xf numFmtId="0" fontId="24" fillId="9" borderId="2" xfId="0" applyFont="1" applyFill="1" applyBorder="1" applyAlignment="1" applyProtection="1">
      <alignment horizontal="center" vertical="center" textRotation="90" wrapText="1"/>
    </xf>
    <xf numFmtId="0" fontId="21" fillId="9" borderId="5" xfId="0" applyFont="1" applyFill="1" applyBorder="1" applyAlignment="1" applyProtection="1">
      <alignment horizontal="center" vertical="center" textRotation="90" wrapText="1"/>
    </xf>
    <xf numFmtId="0" fontId="24" fillId="9" borderId="17" xfId="0" applyFont="1" applyFill="1" applyBorder="1" applyAlignment="1" applyProtection="1">
      <alignment horizontal="center" vertical="center" textRotation="90"/>
    </xf>
    <xf numFmtId="0" fontId="24" fillId="9" borderId="24" xfId="0" applyFont="1" applyFill="1" applyBorder="1" applyAlignment="1" applyProtection="1">
      <alignment horizontal="center" vertical="center" textRotation="90"/>
    </xf>
    <xf numFmtId="0" fontId="24" fillId="9" borderId="20" xfId="0" applyFont="1" applyFill="1" applyBorder="1" applyAlignment="1" applyProtection="1">
      <alignment horizontal="center" vertical="center" textRotation="90"/>
    </xf>
    <xf numFmtId="0" fontId="24" fillId="9" borderId="23" xfId="0" applyFont="1" applyFill="1" applyBorder="1" applyAlignment="1" applyProtection="1">
      <alignment horizontal="center" vertical="center" textRotation="90" wrapText="1"/>
    </xf>
    <xf numFmtId="0" fontId="24" fillId="9" borderId="21" xfId="0" applyFont="1" applyFill="1" applyBorder="1" applyAlignment="1" applyProtection="1">
      <alignment horizontal="center" vertical="center" textRotation="90" wrapText="1"/>
    </xf>
  </cellXfs>
  <cellStyles count="10">
    <cellStyle name="=C:\WINNT\SYSTEM32\COMMAND.COM 6" xfId="4"/>
    <cellStyle name="Comma" xfId="7" builtinId="3"/>
    <cellStyle name="Comma 4" xfId="5"/>
    <cellStyle name="Currency" xfId="8" builtinId="4"/>
    <cellStyle name="Hyperlink" xfId="6" builtinId="8"/>
    <cellStyle name="Normal" xfId="0" builtinId="0"/>
    <cellStyle name="Normal 2" xfId="9"/>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E6"/>
  <sheetViews>
    <sheetView showGridLines="0" tabSelected="1" workbookViewId="0"/>
  </sheetViews>
  <sheetFormatPr defaultRowHeight="15"/>
  <cols>
    <col min="1" max="1" width="2.42578125" customWidth="1"/>
    <col min="2" max="2" width="29.28515625" customWidth="1"/>
    <col min="3" max="3" width="52.28515625" customWidth="1"/>
    <col min="4" max="4" width="12" customWidth="1"/>
    <col min="5" max="5" width="138.140625" customWidth="1"/>
  </cols>
  <sheetData>
    <row r="2" spans="2:5">
      <c r="B2" s="101" t="s">
        <v>231</v>
      </c>
      <c r="C2" s="101" t="s">
        <v>239</v>
      </c>
      <c r="D2" s="101" t="s">
        <v>238</v>
      </c>
      <c r="E2" s="101" t="s">
        <v>232</v>
      </c>
    </row>
    <row r="3" spans="2:5" s="100" customFormat="1" ht="62.25" customHeight="1">
      <c r="B3" s="102" t="s">
        <v>233</v>
      </c>
      <c r="C3" s="102" t="s">
        <v>236</v>
      </c>
      <c r="D3" s="102"/>
      <c r="E3" s="103" t="s">
        <v>237</v>
      </c>
    </row>
    <row r="4" spans="2:5" s="100" customFormat="1" ht="62.25" customHeight="1">
      <c r="B4" s="102" t="s">
        <v>234</v>
      </c>
      <c r="C4" s="102" t="s">
        <v>240</v>
      </c>
      <c r="D4" s="104">
        <v>41352</v>
      </c>
      <c r="E4" s="102" t="s">
        <v>241</v>
      </c>
    </row>
    <row r="5" spans="2:5" s="100" customFormat="1" ht="84" customHeight="1">
      <c r="B5" s="102" t="s">
        <v>235</v>
      </c>
      <c r="C5" s="102" t="s">
        <v>246</v>
      </c>
      <c r="D5" s="104" t="s">
        <v>242</v>
      </c>
      <c r="E5" s="102" t="s">
        <v>243</v>
      </c>
    </row>
    <row r="6" spans="2:5" ht="111" customHeight="1">
      <c r="B6" s="105" t="s">
        <v>244</v>
      </c>
      <c r="C6" s="105" t="s">
        <v>245</v>
      </c>
      <c r="D6" s="106">
        <v>41380</v>
      </c>
      <c r="E6" s="105" t="s">
        <v>315</v>
      </c>
    </row>
  </sheetData>
  <sheetProtection password="CD26"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3">
    <pageSetUpPr fitToPage="1"/>
  </sheetPr>
  <dimension ref="B1:D33"/>
  <sheetViews>
    <sheetView showGridLines="0" zoomScaleNormal="100" workbookViewId="0"/>
  </sheetViews>
  <sheetFormatPr defaultRowHeight="15"/>
  <cols>
    <col min="1" max="1" width="2.140625" style="1" customWidth="1"/>
    <col min="2" max="2" width="35.85546875" style="1" customWidth="1"/>
    <col min="3" max="3" width="155.7109375" style="1" customWidth="1"/>
    <col min="4" max="4" width="10.140625" style="1" bestFit="1" customWidth="1"/>
    <col min="5" max="16384" width="9.140625" style="1"/>
  </cols>
  <sheetData>
    <row r="1" spans="2:3" ht="19.5">
      <c r="B1" s="99" t="s">
        <v>80</v>
      </c>
    </row>
    <row r="2" spans="2:3">
      <c r="B2" s="24"/>
    </row>
    <row r="3" spans="2:3">
      <c r="B3" s="24"/>
    </row>
    <row r="4" spans="2:3">
      <c r="B4" s="89" t="s">
        <v>14</v>
      </c>
      <c r="C4" s="89" t="s">
        <v>26</v>
      </c>
    </row>
    <row r="5" spans="2:3" ht="45">
      <c r="B5" s="96" t="s">
        <v>39</v>
      </c>
      <c r="C5" s="30" t="s">
        <v>98</v>
      </c>
    </row>
    <row r="6" spans="2:3">
      <c r="B6" s="96" t="s">
        <v>220</v>
      </c>
      <c r="C6" s="30" t="s">
        <v>221</v>
      </c>
    </row>
    <row r="7" spans="2:3" ht="56.25" customHeight="1">
      <c r="B7" s="97" t="s">
        <v>304</v>
      </c>
      <c r="C7" s="30" t="s">
        <v>338</v>
      </c>
    </row>
    <row r="8" spans="2:3">
      <c r="B8" s="98" t="s">
        <v>305</v>
      </c>
      <c r="C8" s="30" t="s">
        <v>306</v>
      </c>
    </row>
    <row r="9" spans="2:3" ht="30">
      <c r="B9" s="97" t="s">
        <v>227</v>
      </c>
      <c r="C9" s="30" t="s">
        <v>337</v>
      </c>
    </row>
    <row r="10" spans="2:3">
      <c r="B10" s="98" t="s">
        <v>218</v>
      </c>
      <c r="C10" s="30" t="s">
        <v>219</v>
      </c>
    </row>
    <row r="12" spans="2:3">
      <c r="B12" s="24" t="s">
        <v>24</v>
      </c>
    </row>
    <row r="13" spans="2:3">
      <c r="B13" s="93" t="s">
        <v>25</v>
      </c>
    </row>
    <row r="14" spans="2:3">
      <c r="B14" s="94" t="s">
        <v>220</v>
      </c>
    </row>
    <row r="15" spans="2:3">
      <c r="B15" s="88" t="s">
        <v>226</v>
      </c>
    </row>
    <row r="16" spans="2:3">
      <c r="B16" s="95" t="s">
        <v>222</v>
      </c>
    </row>
    <row r="17" spans="2:4">
      <c r="B17" s="24"/>
    </row>
    <row r="18" spans="2:4">
      <c r="B18" s="1" t="s">
        <v>66</v>
      </c>
    </row>
    <row r="19" spans="2:4" ht="19.5" customHeight="1">
      <c r="B19" s="1" t="s">
        <v>223</v>
      </c>
    </row>
    <row r="20" spans="2:4">
      <c r="B20" s="91" t="s">
        <v>228</v>
      </c>
    </row>
    <row r="21" spans="2:4">
      <c r="B21" s="91" t="s">
        <v>229</v>
      </c>
    </row>
    <row r="22" spans="2:4" ht="25.5" customHeight="1">
      <c r="B22" s="90" t="s">
        <v>100</v>
      </c>
    </row>
    <row r="23" spans="2:4" ht="10.5" customHeight="1"/>
    <row r="24" spans="2:4" ht="24.75" customHeight="1">
      <c r="B24" s="91" t="s">
        <v>224</v>
      </c>
      <c r="C24" s="91"/>
      <c r="D24" s="91"/>
    </row>
    <row r="25" spans="2:4" ht="26.25" customHeight="1">
      <c r="B25" s="91" t="s">
        <v>316</v>
      </c>
      <c r="C25" s="91"/>
      <c r="D25" s="91"/>
    </row>
    <row r="26" spans="2:4" ht="32.25" customHeight="1">
      <c r="B26" s="192" t="s">
        <v>225</v>
      </c>
      <c r="C26" s="192"/>
      <c r="D26" s="192"/>
    </row>
    <row r="28" spans="2:4">
      <c r="B28" s="1" t="s">
        <v>99</v>
      </c>
    </row>
    <row r="32" spans="2:4">
      <c r="B32" s="24"/>
    </row>
    <row r="33" spans="2:2">
      <c r="B33" s="92"/>
    </row>
  </sheetData>
  <sheetProtection password="CD26" sheet="1" objects="1" scenarios="1" selectLockedCells="1" selectUnlockedCells="1"/>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dimension ref="B1:Z37"/>
  <sheetViews>
    <sheetView showGridLines="0" zoomScale="80" zoomScaleNormal="80" workbookViewId="0">
      <pane ySplit="3" topLeftCell="A7" activePane="bottomLeft" state="frozen"/>
      <selection pane="bottomLeft"/>
    </sheetView>
  </sheetViews>
  <sheetFormatPr defaultRowHeight="15"/>
  <cols>
    <col min="1" max="1" width="4" style="1" customWidth="1"/>
    <col min="2" max="2" width="7.7109375" style="1" customWidth="1"/>
    <col min="3" max="3" width="31.85546875" style="1" customWidth="1"/>
    <col min="4" max="4" width="21" style="1" customWidth="1"/>
    <col min="5" max="5" width="54.42578125" style="1" customWidth="1"/>
    <col min="6" max="6" width="28.7109375" style="1" customWidth="1"/>
    <col min="7" max="11" width="11.140625" style="1" customWidth="1"/>
    <col min="12" max="16384" width="9.140625" style="1"/>
  </cols>
  <sheetData>
    <row r="1" spans="2:26">
      <c r="B1" s="24" t="s">
        <v>49</v>
      </c>
      <c r="Z1" s="25" t="s">
        <v>29</v>
      </c>
    </row>
    <row r="2" spans="2:26">
      <c r="B2" s="204" t="s">
        <v>379</v>
      </c>
      <c r="C2" s="205"/>
      <c r="D2" s="205"/>
      <c r="E2" s="205"/>
      <c r="F2" s="206"/>
      <c r="Z2" s="25" t="s">
        <v>82</v>
      </c>
    </row>
    <row r="3" spans="2:26" ht="24.75" customHeight="1">
      <c r="B3" s="207"/>
      <c r="C3" s="208"/>
      <c r="D3" s="208"/>
      <c r="E3" s="208"/>
      <c r="F3" s="209"/>
    </row>
    <row r="4" spans="2:26" ht="18" customHeight="1">
      <c r="B4" s="24" t="s">
        <v>81</v>
      </c>
      <c r="C4" s="26"/>
      <c r="D4" s="26"/>
      <c r="E4" s="26"/>
      <c r="F4" s="26"/>
    </row>
    <row r="5" spans="2:26" ht="24.75" customHeight="1">
      <c r="B5" s="200"/>
      <c r="C5" s="201"/>
      <c r="D5" s="201"/>
      <c r="E5" s="201"/>
      <c r="F5" s="202"/>
    </row>
    <row r="6" spans="2:26" ht="13.5" customHeight="1">
      <c r="B6" s="26"/>
      <c r="C6" s="26"/>
      <c r="D6" s="26"/>
      <c r="E6" s="26"/>
      <c r="F6" s="26"/>
    </row>
    <row r="7" spans="2:26">
      <c r="B7" s="24" t="s">
        <v>50</v>
      </c>
    </row>
    <row r="8" spans="2:26">
      <c r="B8" s="215" t="s">
        <v>27</v>
      </c>
      <c r="C8" s="216"/>
      <c r="D8" s="210" t="s">
        <v>30</v>
      </c>
      <c r="E8" s="210"/>
      <c r="F8" s="210"/>
    </row>
    <row r="9" spans="2:26" ht="22.5" customHeight="1">
      <c r="B9" s="217" t="s">
        <v>79</v>
      </c>
      <c r="C9" s="218"/>
      <c r="D9" s="211" t="s">
        <v>377</v>
      </c>
      <c r="E9" s="211"/>
      <c r="F9" s="211"/>
    </row>
    <row r="10" spans="2:26" ht="22.5" customHeight="1">
      <c r="B10" s="198" t="s">
        <v>372</v>
      </c>
      <c r="C10" s="199"/>
      <c r="D10" s="212" t="s">
        <v>378</v>
      </c>
      <c r="E10" s="213"/>
      <c r="F10" s="214"/>
    </row>
    <row r="11" spans="2:26" ht="22.5" customHeight="1">
      <c r="B11" s="198"/>
      <c r="C11" s="199"/>
      <c r="D11" s="203"/>
      <c r="E11" s="203"/>
      <c r="F11" s="203"/>
    </row>
    <row r="12" spans="2:26" ht="22.5" customHeight="1">
      <c r="B12" s="198"/>
      <c r="C12" s="199"/>
      <c r="D12" s="203"/>
      <c r="E12" s="203"/>
      <c r="F12" s="203"/>
    </row>
    <row r="13" spans="2:26" ht="22.5" customHeight="1">
      <c r="B13" s="198"/>
      <c r="C13" s="199"/>
      <c r="D13" s="203"/>
      <c r="E13" s="203"/>
      <c r="F13" s="203"/>
    </row>
    <row r="14" spans="2:26" ht="22.5" customHeight="1">
      <c r="B14" s="198"/>
      <c r="C14" s="199"/>
      <c r="D14" s="203"/>
      <c r="E14" s="203"/>
      <c r="F14" s="203"/>
    </row>
    <row r="15" spans="2:26" ht="22.5" customHeight="1">
      <c r="B15" s="198"/>
      <c r="C15" s="199"/>
      <c r="D15" s="203"/>
      <c r="E15" s="203"/>
      <c r="F15" s="203"/>
    </row>
    <row r="16" spans="2:26" ht="22.5" customHeight="1">
      <c r="B16" s="198"/>
      <c r="C16" s="199"/>
      <c r="D16" s="203"/>
      <c r="E16" s="203"/>
      <c r="F16" s="203"/>
    </row>
    <row r="17" spans="2:11" ht="22.5" customHeight="1">
      <c r="B17" s="198"/>
      <c r="C17" s="199"/>
      <c r="D17" s="203"/>
      <c r="E17" s="203"/>
      <c r="F17" s="203"/>
    </row>
    <row r="18" spans="2:11" ht="22.5" customHeight="1">
      <c r="B18" s="198"/>
      <c r="C18" s="199"/>
      <c r="D18" s="203"/>
      <c r="E18" s="203"/>
      <c r="F18" s="203"/>
    </row>
    <row r="19" spans="2:11" ht="22.5" customHeight="1">
      <c r="B19" s="198"/>
      <c r="C19" s="199"/>
      <c r="D19" s="203"/>
      <c r="E19" s="203"/>
      <c r="F19" s="203"/>
    </row>
    <row r="20" spans="2:11" ht="22.5" customHeight="1">
      <c r="B20" s="198"/>
      <c r="C20" s="199"/>
      <c r="D20" s="203"/>
      <c r="E20" s="203"/>
      <c r="F20" s="203"/>
    </row>
    <row r="21" spans="2:11" ht="22.5" customHeight="1">
      <c r="B21" s="198"/>
      <c r="C21" s="199"/>
      <c r="D21" s="203"/>
      <c r="E21" s="203"/>
      <c r="F21" s="203"/>
    </row>
    <row r="22" spans="2:11" ht="22.5" customHeight="1">
      <c r="B22" s="198"/>
      <c r="C22" s="199"/>
      <c r="D22" s="203"/>
      <c r="E22" s="203"/>
      <c r="F22" s="203"/>
    </row>
    <row r="23" spans="2:11" ht="22.5" customHeight="1">
      <c r="B23" s="198"/>
      <c r="C23" s="199"/>
      <c r="D23" s="203"/>
      <c r="E23" s="203"/>
      <c r="F23" s="203"/>
    </row>
    <row r="24" spans="2:11" ht="12.75" customHeight="1">
      <c r="B24" s="27"/>
      <c r="C24" s="27"/>
      <c r="D24" s="28"/>
      <c r="E24" s="28"/>
      <c r="F24" s="28"/>
    </row>
    <row r="25" spans="2:11">
      <c r="B25" s="24" t="s">
        <v>51</v>
      </c>
    </row>
    <row r="26" spans="2:11" ht="38.25" customHeight="1">
      <c r="B26" s="194" t="s">
        <v>48</v>
      </c>
      <c r="C26" s="196" t="s">
        <v>27</v>
      </c>
      <c r="D26" s="196" t="s">
        <v>28</v>
      </c>
      <c r="E26" s="196" t="s">
        <v>30</v>
      </c>
      <c r="F26" s="194" t="s">
        <v>31</v>
      </c>
      <c r="G26" s="193" t="s">
        <v>102</v>
      </c>
      <c r="H26" s="193"/>
      <c r="I26" s="193"/>
      <c r="J26" s="193"/>
      <c r="K26" s="193"/>
    </row>
    <row r="27" spans="2:11">
      <c r="B27" s="195"/>
      <c r="C27" s="197"/>
      <c r="D27" s="197"/>
      <c r="E27" s="197"/>
      <c r="F27" s="195"/>
      <c r="G27" s="64" t="s">
        <v>103</v>
      </c>
      <c r="H27" s="64" t="s">
        <v>104</v>
      </c>
      <c r="I27" s="64" t="s">
        <v>105</v>
      </c>
      <c r="J27" s="64" t="s">
        <v>106</v>
      </c>
      <c r="K27" s="64" t="s">
        <v>107</v>
      </c>
    </row>
    <row r="28" spans="2:11" ht="27.75" customHeight="1">
      <c r="B28" s="29">
        <v>1</v>
      </c>
      <c r="C28" s="30" t="str">
        <f>IF(DSR!C1="","",DSR!C1)</f>
        <v xml:space="preserve">Demand Side Response </v>
      </c>
      <c r="D28" s="29" t="s">
        <v>29</v>
      </c>
      <c r="E28" s="30"/>
      <c r="F28" s="29"/>
      <c r="G28" s="65">
        <f ca="1">DSR!$C$4</f>
        <v>1.7760990326285058</v>
      </c>
      <c r="H28" s="65">
        <f ca="1">DSR!$C$5</f>
        <v>2.0882001990507328</v>
      </c>
      <c r="I28" s="65">
        <f ca="1">DSR!$C$6</f>
        <v>2.2314917136204597</v>
      </c>
      <c r="J28" s="65">
        <f ca="1">DSR!C7</f>
        <v>2.3020179022438714</v>
      </c>
      <c r="K28" s="66"/>
    </row>
    <row r="29" spans="2:11" ht="27.75" customHeight="1">
      <c r="B29" s="29">
        <v>2</v>
      </c>
      <c r="C29" s="29"/>
      <c r="D29" s="29"/>
      <c r="E29" s="30"/>
      <c r="F29" s="29"/>
      <c r="G29" s="65"/>
      <c r="H29" s="65"/>
      <c r="I29" s="65"/>
      <c r="J29" s="65"/>
      <c r="K29" s="29"/>
    </row>
    <row r="30" spans="2:11" ht="27.75" customHeight="1">
      <c r="B30" s="29">
        <v>3</v>
      </c>
      <c r="C30" s="29"/>
      <c r="D30" s="29"/>
      <c r="E30" s="30"/>
      <c r="F30" s="29"/>
      <c r="G30" s="65"/>
      <c r="H30" s="65"/>
      <c r="I30" s="65"/>
      <c r="J30" s="65"/>
      <c r="K30" s="29"/>
    </row>
    <row r="31" spans="2:11" ht="27.75" customHeight="1">
      <c r="B31" s="29">
        <v>4</v>
      </c>
      <c r="C31" s="29"/>
      <c r="D31" s="29"/>
      <c r="E31" s="30"/>
      <c r="F31" s="29"/>
      <c r="G31" s="65"/>
      <c r="H31" s="65"/>
      <c r="I31" s="65"/>
      <c r="J31" s="65"/>
      <c r="K31" s="29"/>
    </row>
    <row r="32" spans="2:11" ht="27.75" customHeight="1">
      <c r="B32" s="29">
        <v>5</v>
      </c>
      <c r="C32" s="29"/>
      <c r="D32" s="29"/>
      <c r="E32" s="30"/>
      <c r="F32" s="29"/>
      <c r="G32" s="65"/>
      <c r="H32" s="65"/>
      <c r="I32" s="65"/>
      <c r="J32" s="65"/>
      <c r="K32" s="29"/>
    </row>
    <row r="37" spans="2:2">
      <c r="B37" s="1" t="s">
        <v>108</v>
      </c>
    </row>
  </sheetData>
  <sheetProtection password="CD26" sheet="1" objects="1" scenarios="1" selectLockedCells="1" selectUnlockedCells="1"/>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cfRule type="expression" dxfId="9" priority="10">
      <formula>$D28="adopted"</formula>
    </cfRule>
  </conditionalFormatting>
  <conditionalFormatting sqref="B29:F32">
    <cfRule type="expression" dxfId="8" priority="9">
      <formula>$D29="adopted"</formula>
    </cfRule>
  </conditionalFormatting>
  <conditionalFormatting sqref="D29:D32">
    <cfRule type="expression" dxfId="7" priority="8">
      <formula>$D29="adopted"</formula>
    </cfRule>
  </conditionalFormatting>
  <conditionalFormatting sqref="G28:K28">
    <cfRule type="expression" dxfId="6" priority="7">
      <formula>$D28="adopted"</formula>
    </cfRule>
  </conditionalFormatting>
  <conditionalFormatting sqref="G29:K32">
    <cfRule type="expression" dxfId="5" priority="6">
      <formula>$D29="adopted"</formula>
    </cfRule>
  </conditionalFormatting>
  <conditionalFormatting sqref="G29:J32">
    <cfRule type="expression" dxfId="4" priority="5">
      <formula>$D29="adopted"</formula>
    </cfRule>
  </conditionalFormatting>
  <conditionalFormatting sqref="G30:J30">
    <cfRule type="expression" dxfId="3" priority="4">
      <formula>$D30="adopted"</formula>
    </cfRule>
  </conditionalFormatting>
  <conditionalFormatting sqref="G31:J31">
    <cfRule type="expression" dxfId="2" priority="3">
      <formula>$D31="adopted"</formula>
    </cfRule>
  </conditionalFormatting>
  <conditionalFormatting sqref="G32:J32">
    <cfRule type="expression" dxfId="1" priority="2">
      <formula>$D32="adopted"</formula>
    </cfRule>
  </conditionalFormatting>
  <conditionalFormatting sqref="G29:J32">
    <cfRule type="expression" dxfId="0" priority="1">
      <formula>$D29="adopted"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pageSetUpPr fitToPage="1"/>
  </sheetPr>
  <dimension ref="A1:BG78"/>
  <sheetViews>
    <sheetView showGridLines="0" zoomScale="90" zoomScaleNormal="90" workbookViewId="0"/>
  </sheetViews>
  <sheetFormatPr defaultRowHeight="15"/>
  <cols>
    <col min="1" max="1" width="1.85546875" style="19" customWidth="1"/>
    <col min="2" max="2" width="25.7109375" style="19" customWidth="1"/>
    <col min="3" max="3" width="12.7109375" style="19" customWidth="1"/>
    <col min="4" max="4" width="12.140625" style="19" customWidth="1"/>
    <col min="5" max="5" width="11.140625" style="19" customWidth="1"/>
    <col min="6" max="6" width="47.85546875" style="19" customWidth="1"/>
    <col min="7" max="7" width="17.28515625" style="19" customWidth="1"/>
    <col min="8" max="11" width="11" style="19" customWidth="1"/>
    <col min="12" max="16384" width="9.140625" style="19"/>
  </cols>
  <sheetData>
    <row r="1" spans="1:59" ht="19.5">
      <c r="A1" s="20"/>
      <c r="B1" s="31" t="s">
        <v>86</v>
      </c>
      <c r="C1" s="20"/>
      <c r="D1" s="20"/>
      <c r="E1" s="20"/>
      <c r="F1" s="31" t="s">
        <v>87</v>
      </c>
      <c r="G1" s="20"/>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19.5">
      <c r="A2" s="20"/>
      <c r="B2" s="31"/>
      <c r="C2" s="20"/>
      <c r="D2" s="20"/>
      <c r="E2" s="20"/>
      <c r="F2" s="20"/>
      <c r="G2" s="20"/>
      <c r="H2" s="3">
        <v>1</v>
      </c>
      <c r="I2" s="3">
        <v>2</v>
      </c>
      <c r="J2" s="3">
        <v>3</v>
      </c>
      <c r="K2" s="3">
        <v>4</v>
      </c>
      <c r="L2" s="3">
        <v>5</v>
      </c>
      <c r="M2" s="3">
        <v>6</v>
      </c>
      <c r="N2" s="3">
        <v>7</v>
      </c>
      <c r="O2" s="3">
        <v>8</v>
      </c>
      <c r="P2" s="3">
        <v>9</v>
      </c>
      <c r="Q2" s="3">
        <v>10</v>
      </c>
      <c r="R2" s="3">
        <v>11</v>
      </c>
      <c r="S2" s="3">
        <v>12</v>
      </c>
      <c r="T2" s="3">
        <v>13</v>
      </c>
      <c r="U2" s="3">
        <v>14</v>
      </c>
      <c r="V2" s="3">
        <v>15</v>
      </c>
      <c r="W2" s="3">
        <v>16</v>
      </c>
      <c r="X2" s="3">
        <v>17</v>
      </c>
      <c r="Y2" s="3">
        <v>18</v>
      </c>
      <c r="Z2" s="3">
        <v>19</v>
      </c>
      <c r="AA2" s="3">
        <v>20</v>
      </c>
      <c r="AB2" s="3">
        <v>21</v>
      </c>
      <c r="AC2" s="3">
        <v>22</v>
      </c>
      <c r="AD2" s="3">
        <v>23</v>
      </c>
      <c r="AE2" s="3">
        <v>24</v>
      </c>
      <c r="AF2" s="3">
        <v>25</v>
      </c>
      <c r="AG2" s="3">
        <v>26</v>
      </c>
      <c r="AH2" s="3">
        <v>27</v>
      </c>
      <c r="AI2" s="3">
        <v>28</v>
      </c>
      <c r="AJ2" s="3">
        <v>29</v>
      </c>
      <c r="AK2" s="3">
        <v>30</v>
      </c>
      <c r="AL2" s="3">
        <v>31</v>
      </c>
      <c r="AM2" s="3">
        <v>32</v>
      </c>
      <c r="AN2" s="3">
        <v>33</v>
      </c>
      <c r="AO2" s="3">
        <v>34</v>
      </c>
      <c r="AP2" s="3">
        <v>35</v>
      </c>
      <c r="AQ2" s="3">
        <v>36</v>
      </c>
      <c r="AR2" s="3">
        <v>37</v>
      </c>
      <c r="AS2" s="3">
        <v>38</v>
      </c>
      <c r="AT2" s="3">
        <v>39</v>
      </c>
      <c r="AU2" s="3">
        <v>40</v>
      </c>
      <c r="AV2" s="3">
        <v>41</v>
      </c>
      <c r="AW2" s="3">
        <v>42</v>
      </c>
      <c r="AX2" s="3">
        <v>43</v>
      </c>
      <c r="AY2" s="3">
        <v>44</v>
      </c>
      <c r="AZ2" s="3">
        <v>45</v>
      </c>
      <c r="BA2" s="3">
        <v>46</v>
      </c>
      <c r="BB2" s="3">
        <v>47</v>
      </c>
      <c r="BC2" s="3">
        <v>48</v>
      </c>
      <c r="BD2" s="3">
        <v>49</v>
      </c>
      <c r="BE2" s="3">
        <v>50</v>
      </c>
      <c r="BF2" s="3">
        <v>51</v>
      </c>
      <c r="BG2" s="3">
        <v>52</v>
      </c>
    </row>
    <row r="3" spans="1:59">
      <c r="A3" s="20"/>
      <c r="B3" s="21" t="s">
        <v>63</v>
      </c>
      <c r="C3" s="32">
        <v>4.2000000000000003E-2</v>
      </c>
      <c r="D3" s="111" t="s">
        <v>297</v>
      </c>
      <c r="E3" s="20"/>
      <c r="F3" s="77"/>
      <c r="G3" s="129" t="s">
        <v>309</v>
      </c>
      <c r="H3" s="8">
        <v>2016</v>
      </c>
      <c r="I3" s="8">
        <v>2017</v>
      </c>
      <c r="J3" s="8">
        <v>2018</v>
      </c>
      <c r="K3" s="8">
        <v>2019</v>
      </c>
      <c r="L3" s="8">
        <v>2020</v>
      </c>
      <c r="M3" s="8">
        <v>2021</v>
      </c>
      <c r="N3" s="8">
        <v>2022</v>
      </c>
      <c r="O3" s="8">
        <v>2023</v>
      </c>
      <c r="P3" s="3">
        <v>2024</v>
      </c>
      <c r="Q3" s="3">
        <v>2025</v>
      </c>
      <c r="R3" s="3">
        <v>2026</v>
      </c>
      <c r="S3" s="3">
        <v>2027</v>
      </c>
      <c r="T3" s="3">
        <v>2028</v>
      </c>
      <c r="U3" s="3">
        <v>2029</v>
      </c>
      <c r="V3" s="3">
        <v>2030</v>
      </c>
      <c r="W3" s="3">
        <v>2031</v>
      </c>
      <c r="X3" s="3">
        <v>2032</v>
      </c>
      <c r="Y3" s="3">
        <v>2033</v>
      </c>
      <c r="Z3" s="3">
        <v>2034</v>
      </c>
      <c r="AA3" s="3">
        <v>2035</v>
      </c>
      <c r="AB3" s="3">
        <v>2036</v>
      </c>
      <c r="AC3" s="3">
        <v>2037</v>
      </c>
      <c r="AD3" s="3">
        <v>2038</v>
      </c>
      <c r="AE3" s="3">
        <v>2039</v>
      </c>
      <c r="AF3" s="3">
        <v>2040</v>
      </c>
      <c r="AG3" s="3">
        <v>2041</v>
      </c>
      <c r="AH3" s="3">
        <v>2042</v>
      </c>
      <c r="AI3" s="3">
        <v>2043</v>
      </c>
      <c r="AJ3" s="3">
        <v>2044</v>
      </c>
      <c r="AK3" s="3">
        <v>2045</v>
      </c>
      <c r="AL3" s="3">
        <v>2046</v>
      </c>
      <c r="AM3" s="3">
        <v>2047</v>
      </c>
      <c r="AN3" s="3">
        <v>2048</v>
      </c>
      <c r="AO3" s="3">
        <v>2049</v>
      </c>
      <c r="AP3" s="3">
        <v>2050</v>
      </c>
      <c r="AQ3" s="3">
        <v>2051</v>
      </c>
      <c r="AR3" s="3">
        <v>2052</v>
      </c>
      <c r="AS3" s="3">
        <v>2053</v>
      </c>
      <c r="AT3" s="3">
        <v>2054</v>
      </c>
      <c r="AU3" s="3">
        <v>2055</v>
      </c>
      <c r="AV3" s="3">
        <v>2056</v>
      </c>
      <c r="AW3" s="3">
        <v>2057</v>
      </c>
      <c r="AX3" s="3">
        <v>2058</v>
      </c>
      <c r="AY3" s="3">
        <v>2059</v>
      </c>
      <c r="AZ3" s="3">
        <v>2060</v>
      </c>
      <c r="BA3" s="3">
        <v>2061</v>
      </c>
      <c r="BB3" s="3">
        <v>2062</v>
      </c>
      <c r="BC3" s="3">
        <v>2063</v>
      </c>
      <c r="BD3" s="3">
        <v>2064</v>
      </c>
      <c r="BE3" s="3">
        <v>2065</v>
      </c>
      <c r="BF3" s="3">
        <v>2066</v>
      </c>
      <c r="BG3" s="3">
        <v>2067</v>
      </c>
    </row>
    <row r="4" spans="1:59" ht="16.5">
      <c r="A4" s="20"/>
      <c r="B4" s="21" t="s">
        <v>9</v>
      </c>
      <c r="C4" s="22">
        <v>3.5000000000000003E-2</v>
      </c>
      <c r="D4" s="20"/>
      <c r="E4" s="20"/>
      <c r="F4" s="3" t="s">
        <v>313</v>
      </c>
      <c r="G4" s="3"/>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c r="A5" s="20"/>
      <c r="B5" s="21" t="s">
        <v>10</v>
      </c>
      <c r="C5" s="22">
        <v>0.03</v>
      </c>
      <c r="D5" s="20"/>
      <c r="E5" s="20"/>
      <c r="F5" s="51" t="s">
        <v>314</v>
      </c>
      <c r="G5" s="38"/>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c r="A6" s="20"/>
      <c r="B6" s="21" t="s">
        <v>67</v>
      </c>
      <c r="C6" s="22">
        <v>1.4999999999999999E-2</v>
      </c>
      <c r="D6" s="20"/>
      <c r="E6" s="20"/>
      <c r="F6" s="51" t="s">
        <v>205</v>
      </c>
      <c r="G6" s="50">
        <f>46.97*$D$23</f>
        <v>48.421269267230777</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row>
    <row r="7" spans="1:59">
      <c r="A7" s="20"/>
      <c r="B7" s="21" t="s">
        <v>0</v>
      </c>
      <c r="C7" s="23">
        <v>45</v>
      </c>
      <c r="D7" s="20"/>
      <c r="E7" s="20"/>
      <c r="F7" s="51" t="s">
        <v>208</v>
      </c>
      <c r="G7" s="50">
        <f>14.980651778872*$D$23</f>
        <v>15.443520834221436</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row>
    <row r="8" spans="1:59">
      <c r="A8" s="20"/>
      <c r="B8" s="20"/>
      <c r="C8" s="20"/>
      <c r="D8" s="20"/>
      <c r="E8" s="21"/>
      <c r="F8" s="51" t="s">
        <v>206</v>
      </c>
      <c r="G8" s="50">
        <f>0.365381750704194*$D$23</f>
        <v>0.37667123985905826</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row>
    <row r="9" spans="1:59" ht="16.5">
      <c r="A9" s="20"/>
      <c r="B9" s="20"/>
      <c r="C9" s="20"/>
      <c r="D9" s="20"/>
      <c r="E9" s="21"/>
      <c r="F9" s="51" t="s">
        <v>310</v>
      </c>
      <c r="G9" s="50">
        <f>1.3368*$D$15</f>
        <v>1.792473160706946</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row>
    <row r="10" spans="1:59" ht="16.5">
      <c r="A10" s="20"/>
      <c r="B10" s="20"/>
      <c r="C10" s="20"/>
      <c r="D10" s="20"/>
      <c r="E10" s="20"/>
      <c r="F10" s="51" t="s">
        <v>311</v>
      </c>
      <c r="G10" s="50">
        <f>(20500/1000000)*$D$15</f>
        <v>2.7487806548842308E-2</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row>
    <row r="11" spans="1:59">
      <c r="A11" s="20"/>
      <c r="B11" s="84" t="s">
        <v>72</v>
      </c>
      <c r="C11" s="20"/>
      <c r="D11" s="20"/>
      <c r="E11" s="20"/>
      <c r="F11" s="51" t="s">
        <v>207</v>
      </c>
      <c r="G11" s="81">
        <f>35*$D$23</f>
        <v>36.081422702854532</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row>
    <row r="12" spans="1:59" ht="16.5">
      <c r="A12" s="20"/>
      <c r="B12" s="20" t="s">
        <v>73</v>
      </c>
      <c r="C12" s="20"/>
      <c r="D12" s="20"/>
      <c r="E12" s="20"/>
      <c r="F12" s="51" t="s">
        <v>312</v>
      </c>
      <c r="G12" s="110"/>
      <c r="H12" s="112">
        <f>$D$40/1000</f>
        <v>0.50284700000000004</v>
      </c>
      <c r="I12" s="112">
        <f>$D$41/1000</f>
        <v>0.4883515000000001</v>
      </c>
      <c r="J12" s="112">
        <f>$D$42/1000</f>
        <v>0.47385600000000011</v>
      </c>
      <c r="K12" s="112">
        <f>$D$43/1000</f>
        <v>0.45936050000000012</v>
      </c>
      <c r="L12" s="112">
        <f>$D$44/1000</f>
        <v>0.44486500000000012</v>
      </c>
      <c r="M12" s="112">
        <f>$D$45/1000</f>
        <v>0.43036950000000013</v>
      </c>
      <c r="N12" s="112">
        <f>$D$46/1000</f>
        <v>0.41587400000000013</v>
      </c>
      <c r="O12" s="112">
        <f>$D$47/1000</f>
        <v>0.40137850000000014</v>
      </c>
      <c r="P12" s="112">
        <f>$D$48/1000</f>
        <v>0.38688300000000014</v>
      </c>
      <c r="Q12" s="112">
        <f>$D$49/1000</f>
        <v>0.37238750000000015</v>
      </c>
      <c r="R12" s="112">
        <f>$D$50/1000</f>
        <v>0.35789200000000015</v>
      </c>
      <c r="S12" s="112">
        <f>$D$51/1000</f>
        <v>0.34339650000000016</v>
      </c>
      <c r="T12" s="112">
        <f>$D$52/1000</f>
        <v>0.32890100000000017</v>
      </c>
      <c r="U12" s="112">
        <f>$D$53/1000</f>
        <v>0.31440550000000017</v>
      </c>
      <c r="V12" s="112">
        <f>$D$54/1000</f>
        <v>0.29991000000000018</v>
      </c>
      <c r="W12" s="112">
        <f>$D$55/1000</f>
        <v>0.28541450000000018</v>
      </c>
      <c r="X12" s="112">
        <f>$D$56/1000</f>
        <v>0.27091900000000019</v>
      </c>
      <c r="Y12" s="112">
        <f>$D$57/1000</f>
        <v>0.25642350000000019</v>
      </c>
      <c r="Z12" s="112">
        <f>$D$58/1000</f>
        <v>0.24192800000000023</v>
      </c>
      <c r="AA12" s="112">
        <f>$D$59/1000</f>
        <v>0.22743250000000023</v>
      </c>
      <c r="AB12" s="112">
        <f>$D$60/1000</f>
        <v>0.21293700000000024</v>
      </c>
      <c r="AC12" s="112">
        <f>$D$61/1000</f>
        <v>0.19844150000000024</v>
      </c>
      <c r="AD12" s="112">
        <f>$D$62/1000</f>
        <v>0.18394600000000025</v>
      </c>
      <c r="AE12" s="112">
        <f>$D$63/1000</f>
        <v>0.16945050000000025</v>
      </c>
      <c r="AF12" s="112">
        <f>$D$64/1000</f>
        <v>0.15495500000000026</v>
      </c>
      <c r="AG12" s="112">
        <f>$D$65/1000</f>
        <v>0.14045950000000026</v>
      </c>
      <c r="AH12" s="112">
        <f>$D$66/1000</f>
        <v>0.12596400000000027</v>
      </c>
      <c r="AI12" s="112">
        <f>$D$67/1000</f>
        <v>0.11146850000000026</v>
      </c>
      <c r="AJ12" s="112">
        <f>$D$68/1000</f>
        <v>9.6973000000000253E-2</v>
      </c>
      <c r="AK12" s="112">
        <f>$D$69/1000</f>
        <v>8.2477500000000245E-2</v>
      </c>
      <c r="AL12" s="112">
        <f>$D$70/1000</f>
        <v>6.7982000000000237E-2</v>
      </c>
      <c r="AM12" s="112">
        <f>$D$71/1000</f>
        <v>5.3486500000000242E-2</v>
      </c>
      <c r="AN12" s="112">
        <f>$D$72/1000</f>
        <v>3.8991000000000241E-2</v>
      </c>
      <c r="AO12" s="112">
        <f>$D$73/1000</f>
        <v>2.4495500000000243E-2</v>
      </c>
      <c r="AP12" s="112">
        <f>$D$74/1000</f>
        <v>0.01</v>
      </c>
      <c r="AQ12" s="112">
        <f>$AP$12</f>
        <v>0.01</v>
      </c>
      <c r="AR12" s="112">
        <f t="shared" ref="AR12:BG12" si="1">$AP$12</f>
        <v>0.01</v>
      </c>
      <c r="AS12" s="112">
        <f t="shared" si="1"/>
        <v>0.01</v>
      </c>
      <c r="AT12" s="112">
        <f t="shared" si="1"/>
        <v>0.01</v>
      </c>
      <c r="AU12" s="112">
        <f t="shared" si="1"/>
        <v>0.01</v>
      </c>
      <c r="AV12" s="112">
        <f t="shared" si="1"/>
        <v>0.01</v>
      </c>
      <c r="AW12" s="112">
        <f t="shared" si="1"/>
        <v>0.01</v>
      </c>
      <c r="AX12" s="112">
        <f t="shared" si="1"/>
        <v>0.01</v>
      </c>
      <c r="AY12" s="112">
        <f t="shared" si="1"/>
        <v>0.01</v>
      </c>
      <c r="AZ12" s="112">
        <f t="shared" si="1"/>
        <v>0.01</v>
      </c>
      <c r="BA12" s="112">
        <f t="shared" si="1"/>
        <v>0.01</v>
      </c>
      <c r="BB12" s="112">
        <f t="shared" si="1"/>
        <v>0.01</v>
      </c>
      <c r="BC12" s="112">
        <f t="shared" si="1"/>
        <v>0.01</v>
      </c>
      <c r="BD12" s="112">
        <f t="shared" si="1"/>
        <v>0.01</v>
      </c>
      <c r="BE12" s="112">
        <f t="shared" si="1"/>
        <v>0.01</v>
      </c>
      <c r="BF12" s="112">
        <f t="shared" si="1"/>
        <v>0.01</v>
      </c>
      <c r="BG12" s="112">
        <f t="shared" si="1"/>
        <v>0.01</v>
      </c>
    </row>
    <row r="13" spans="1:59">
      <c r="A13" s="20"/>
      <c r="B13" s="219" t="s">
        <v>75</v>
      </c>
      <c r="C13" s="220"/>
      <c r="D13" s="128" t="s">
        <v>328</v>
      </c>
      <c r="E13" s="20"/>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ht="15.75">
      <c r="A14" s="20"/>
      <c r="B14" s="221"/>
      <c r="C14" s="222"/>
      <c r="D14" s="42" t="s">
        <v>109</v>
      </c>
      <c r="E14" s="20"/>
      <c r="F14" s="67"/>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5.75">
      <c r="A15" s="20"/>
      <c r="B15" s="223" t="s">
        <v>329</v>
      </c>
      <c r="C15" s="41" t="s">
        <v>322</v>
      </c>
      <c r="D15" s="127">
        <v>1.3408686121386491</v>
      </c>
      <c r="E15" s="20"/>
      <c r="F15" s="70" t="s">
        <v>92</v>
      </c>
      <c r="G15" s="38"/>
      <c r="H15" s="38"/>
      <c r="I15" s="76" t="s">
        <v>156</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c r="A16" s="20"/>
      <c r="B16" s="223"/>
      <c r="C16" s="41" t="s">
        <v>323</v>
      </c>
      <c r="D16" s="127">
        <v>1.3004251926654264</v>
      </c>
      <c r="E16" s="83"/>
      <c r="F16" s="71" t="s">
        <v>157</v>
      </c>
      <c r="G16" s="38"/>
      <c r="H16" s="38"/>
      <c r="I16" s="76" t="s">
        <v>330</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c r="A17" s="20"/>
      <c r="B17" s="223"/>
      <c r="C17" s="41" t="s">
        <v>324</v>
      </c>
      <c r="D17" s="127">
        <v>1.2670349113192076</v>
      </c>
      <c r="E17" s="83"/>
      <c r="F17" s="70" t="s">
        <v>210</v>
      </c>
      <c r="G17" s="72"/>
      <c r="H17" s="72"/>
      <c r="I17" s="79" t="s">
        <v>204</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c r="A18" s="20"/>
      <c r="B18" s="223"/>
      <c r="C18" s="41" t="s">
        <v>325</v>
      </c>
      <c r="D18" s="127">
        <v>1.2214410516681917</v>
      </c>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row>
    <row r="19" spans="1:59" ht="15" customHeight="1">
      <c r="A19" s="20"/>
      <c r="B19" s="223"/>
      <c r="C19" s="41" t="s">
        <v>326</v>
      </c>
      <c r="D19" s="127">
        <v>1.1729854979825014</v>
      </c>
      <c r="E19" s="20"/>
      <c r="F19" s="20"/>
      <c r="G19" s="85" t="b">
        <v>0</v>
      </c>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row>
    <row r="20" spans="1:59" ht="15.75">
      <c r="A20" s="20"/>
      <c r="B20" s="223"/>
      <c r="C20" s="41" t="s">
        <v>327</v>
      </c>
      <c r="D20" s="127">
        <v>1.1391712578567545</v>
      </c>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row>
    <row r="21" spans="1:59" ht="15.75">
      <c r="A21" s="20"/>
      <c r="B21" s="223"/>
      <c r="C21" s="41" t="s">
        <v>253</v>
      </c>
      <c r="D21" s="127">
        <v>1.1339796076008035</v>
      </c>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row>
    <row r="22" spans="1:59" ht="15.75">
      <c r="A22" s="20"/>
      <c r="B22" s="223"/>
      <c r="C22" s="41" t="s">
        <v>254</v>
      </c>
      <c r="D22" s="127">
        <v>1.0803620708687494</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row>
    <row r="23" spans="1:59" ht="15.75">
      <c r="A23" s="20"/>
      <c r="B23" s="223"/>
      <c r="C23" s="41" t="s">
        <v>74</v>
      </c>
      <c r="D23" s="127">
        <v>1.0308977915101294</v>
      </c>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row>
    <row r="24" spans="1:59" ht="15.75">
      <c r="A24" s="20"/>
      <c r="B24" s="223"/>
      <c r="C24" s="41" t="s">
        <v>109</v>
      </c>
      <c r="D24" s="127">
        <v>1</v>
      </c>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row>
    <row r="25" spans="1:59">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row>
    <row r="26" spans="1:59">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row>
    <row r="27" spans="1:59">
      <c r="B27" s="107" t="s">
        <v>317</v>
      </c>
    </row>
    <row r="28" spans="1:59">
      <c r="B28" s="19" t="s">
        <v>250</v>
      </c>
      <c r="E28" s="74"/>
    </row>
    <row r="29" spans="1:59">
      <c r="B29" s="19" t="s">
        <v>251</v>
      </c>
    </row>
    <row r="31" spans="1:59">
      <c r="B31" s="19" t="str">
        <f>"Power sector emissions reduce by"&amp;" "&amp;ROUND($D$78,2)&amp;" g/kWh p.a. between now and 2030."</f>
        <v>Power sector emissions reduce by 14.5 g/kWh p.a. between now and 2030.</v>
      </c>
    </row>
    <row r="32" spans="1:59">
      <c r="B32" s="19" t="s">
        <v>252</v>
      </c>
      <c r="H32" s="73"/>
    </row>
    <row r="33" spans="2:5" ht="47.25" customHeight="1">
      <c r="D33" s="108" t="s">
        <v>293</v>
      </c>
    </row>
    <row r="34" spans="2:5">
      <c r="B34" s="113" t="s">
        <v>247</v>
      </c>
      <c r="C34" s="19" t="s">
        <v>253</v>
      </c>
      <c r="D34" s="19">
        <f>0.58982*1000</f>
        <v>589.82000000000005</v>
      </c>
      <c r="E34" s="19" t="s">
        <v>294</v>
      </c>
    </row>
    <row r="35" spans="2:5">
      <c r="B35" s="113" t="s">
        <v>248</v>
      </c>
      <c r="C35" s="19" t="s">
        <v>254</v>
      </c>
      <c r="D35" s="73">
        <f>D34-$D$78</f>
        <v>575.32450000000006</v>
      </c>
    </row>
    <row r="36" spans="2:5">
      <c r="B36" s="113" t="s">
        <v>249</v>
      </c>
      <c r="C36" s="19" t="s">
        <v>74</v>
      </c>
      <c r="D36" s="73">
        <f t="shared" ref="D36:D73" si="2">D35-$D$78</f>
        <v>560.82900000000006</v>
      </c>
    </row>
    <row r="37" spans="2:5">
      <c r="C37" s="19" t="s">
        <v>109</v>
      </c>
      <c r="D37" s="73">
        <f t="shared" si="2"/>
        <v>546.33350000000007</v>
      </c>
    </row>
    <row r="38" spans="2:5">
      <c r="C38" s="19" t="s">
        <v>255</v>
      </c>
      <c r="D38" s="73">
        <f t="shared" si="2"/>
        <v>531.83800000000008</v>
      </c>
    </row>
    <row r="39" spans="2:5">
      <c r="C39" s="19" t="s">
        <v>256</v>
      </c>
      <c r="D39" s="73">
        <f t="shared" si="2"/>
        <v>517.34250000000009</v>
      </c>
    </row>
    <row r="40" spans="2:5">
      <c r="C40" s="19" t="s">
        <v>257</v>
      </c>
      <c r="D40" s="73">
        <f t="shared" si="2"/>
        <v>502.84700000000009</v>
      </c>
    </row>
    <row r="41" spans="2:5">
      <c r="C41" s="19" t="s">
        <v>258</v>
      </c>
      <c r="D41" s="73">
        <f t="shared" si="2"/>
        <v>488.3515000000001</v>
      </c>
    </row>
    <row r="42" spans="2:5">
      <c r="C42" s="19" t="s">
        <v>259</v>
      </c>
      <c r="D42" s="73">
        <f t="shared" si="2"/>
        <v>473.85600000000011</v>
      </c>
    </row>
    <row r="43" spans="2:5">
      <c r="C43" s="19" t="s">
        <v>260</v>
      </c>
      <c r="D43" s="73">
        <f t="shared" si="2"/>
        <v>459.36050000000012</v>
      </c>
    </row>
    <row r="44" spans="2:5">
      <c r="C44" s="19" t="s">
        <v>261</v>
      </c>
      <c r="D44" s="73">
        <f t="shared" si="2"/>
        <v>444.86500000000012</v>
      </c>
    </row>
    <row r="45" spans="2:5">
      <c r="C45" s="19" t="s">
        <v>262</v>
      </c>
      <c r="D45" s="73">
        <f t="shared" si="2"/>
        <v>430.36950000000013</v>
      </c>
    </row>
    <row r="46" spans="2:5">
      <c r="C46" s="19" t="s">
        <v>263</v>
      </c>
      <c r="D46" s="73">
        <f t="shared" si="2"/>
        <v>415.87400000000014</v>
      </c>
    </row>
    <row r="47" spans="2:5">
      <c r="C47" s="19" t="s">
        <v>264</v>
      </c>
      <c r="D47" s="73">
        <f t="shared" si="2"/>
        <v>401.37850000000014</v>
      </c>
    </row>
    <row r="48" spans="2:5">
      <c r="C48" s="19" t="s">
        <v>265</v>
      </c>
      <c r="D48" s="73">
        <f t="shared" si="2"/>
        <v>386.88300000000015</v>
      </c>
    </row>
    <row r="49" spans="3:4">
      <c r="C49" s="19" t="s">
        <v>266</v>
      </c>
      <c r="D49" s="73">
        <f t="shared" si="2"/>
        <v>372.38750000000016</v>
      </c>
    </row>
    <row r="50" spans="3:4">
      <c r="C50" s="19" t="s">
        <v>267</v>
      </c>
      <c r="D50" s="73">
        <f t="shared" si="2"/>
        <v>357.89200000000017</v>
      </c>
    </row>
    <row r="51" spans="3:4">
      <c r="C51" s="19" t="s">
        <v>268</v>
      </c>
      <c r="D51" s="73">
        <f t="shared" si="2"/>
        <v>343.39650000000017</v>
      </c>
    </row>
    <row r="52" spans="3:4">
      <c r="C52" s="19" t="s">
        <v>269</v>
      </c>
      <c r="D52" s="73">
        <f t="shared" si="2"/>
        <v>328.90100000000018</v>
      </c>
    </row>
    <row r="53" spans="3:4">
      <c r="C53" s="19" t="s">
        <v>270</v>
      </c>
      <c r="D53" s="73">
        <f t="shared" si="2"/>
        <v>314.40550000000019</v>
      </c>
    </row>
    <row r="54" spans="3:4">
      <c r="C54" s="19" t="s">
        <v>271</v>
      </c>
      <c r="D54" s="73">
        <f t="shared" si="2"/>
        <v>299.9100000000002</v>
      </c>
    </row>
    <row r="55" spans="3:4">
      <c r="C55" s="19" t="s">
        <v>272</v>
      </c>
      <c r="D55" s="73">
        <f t="shared" si="2"/>
        <v>285.4145000000002</v>
      </c>
    </row>
    <row r="56" spans="3:4">
      <c r="C56" s="19" t="s">
        <v>273</v>
      </c>
      <c r="D56" s="73">
        <f t="shared" si="2"/>
        <v>270.91900000000021</v>
      </c>
    </row>
    <row r="57" spans="3:4">
      <c r="C57" s="19" t="s">
        <v>274</v>
      </c>
      <c r="D57" s="73">
        <f t="shared" si="2"/>
        <v>256.42350000000022</v>
      </c>
    </row>
    <row r="58" spans="3:4">
      <c r="C58" s="19" t="s">
        <v>275</v>
      </c>
      <c r="D58" s="73">
        <f t="shared" si="2"/>
        <v>241.92800000000022</v>
      </c>
    </row>
    <row r="59" spans="3:4">
      <c r="C59" s="19" t="s">
        <v>276</v>
      </c>
      <c r="D59" s="73">
        <f t="shared" si="2"/>
        <v>227.43250000000023</v>
      </c>
    </row>
    <row r="60" spans="3:4">
      <c r="C60" s="19" t="s">
        <v>277</v>
      </c>
      <c r="D60" s="73">
        <f t="shared" si="2"/>
        <v>212.93700000000024</v>
      </c>
    </row>
    <row r="61" spans="3:4">
      <c r="C61" s="19" t="s">
        <v>278</v>
      </c>
      <c r="D61" s="73">
        <f t="shared" si="2"/>
        <v>198.44150000000025</v>
      </c>
    </row>
    <row r="62" spans="3:4">
      <c r="C62" s="19" t="s">
        <v>279</v>
      </c>
      <c r="D62" s="73">
        <f t="shared" si="2"/>
        <v>183.94600000000025</v>
      </c>
    </row>
    <row r="63" spans="3:4">
      <c r="C63" s="19" t="s">
        <v>280</v>
      </c>
      <c r="D63" s="73">
        <f t="shared" si="2"/>
        <v>169.45050000000026</v>
      </c>
    </row>
    <row r="64" spans="3:4">
      <c r="C64" s="19" t="s">
        <v>281</v>
      </c>
      <c r="D64" s="73">
        <f t="shared" si="2"/>
        <v>154.95500000000027</v>
      </c>
    </row>
    <row r="65" spans="3:5">
      <c r="C65" s="19" t="s">
        <v>282</v>
      </c>
      <c r="D65" s="73">
        <f t="shared" si="2"/>
        <v>140.45950000000028</v>
      </c>
    </row>
    <row r="66" spans="3:5">
      <c r="C66" s="19" t="s">
        <v>283</v>
      </c>
      <c r="D66" s="73">
        <f t="shared" si="2"/>
        <v>125.96400000000027</v>
      </c>
    </row>
    <row r="67" spans="3:5">
      <c r="C67" s="19" t="s">
        <v>284</v>
      </c>
      <c r="D67" s="73">
        <f t="shared" si="2"/>
        <v>111.46850000000026</v>
      </c>
    </row>
    <row r="68" spans="3:5">
      <c r="C68" s="19" t="s">
        <v>285</v>
      </c>
      <c r="D68" s="73">
        <f t="shared" si="2"/>
        <v>96.973000000000255</v>
      </c>
    </row>
    <row r="69" spans="3:5">
      <c r="C69" s="19" t="s">
        <v>286</v>
      </c>
      <c r="D69" s="73">
        <f t="shared" si="2"/>
        <v>82.477500000000248</v>
      </c>
    </row>
    <row r="70" spans="3:5">
      <c r="C70" s="19" t="s">
        <v>287</v>
      </c>
      <c r="D70" s="73">
        <f t="shared" si="2"/>
        <v>67.982000000000241</v>
      </c>
    </row>
    <row r="71" spans="3:5">
      <c r="C71" s="19" t="s">
        <v>288</v>
      </c>
      <c r="D71" s="73">
        <f t="shared" si="2"/>
        <v>53.486500000000241</v>
      </c>
    </row>
    <row r="72" spans="3:5">
      <c r="C72" s="19" t="s">
        <v>289</v>
      </c>
      <c r="D72" s="73">
        <f t="shared" si="2"/>
        <v>38.991000000000241</v>
      </c>
    </row>
    <row r="73" spans="3:5">
      <c r="C73" s="19" t="s">
        <v>290</v>
      </c>
      <c r="D73" s="73">
        <f t="shared" si="2"/>
        <v>24.495500000000241</v>
      </c>
    </row>
    <row r="74" spans="3:5">
      <c r="C74" s="19" t="s">
        <v>291</v>
      </c>
      <c r="D74" s="73">
        <v>10</v>
      </c>
    </row>
    <row r="75" spans="3:5">
      <c r="C75" s="19" t="s">
        <v>292</v>
      </c>
      <c r="D75" s="73">
        <f>D73-D78</f>
        <v>10.00000000000024</v>
      </c>
      <c r="E75" s="19" t="s">
        <v>295</v>
      </c>
    </row>
    <row r="78" spans="3:5">
      <c r="D78" s="109">
        <f>(D34-D74)/40</f>
        <v>14.495500000000002</v>
      </c>
      <c r="E78" s="19" t="s">
        <v>296</v>
      </c>
    </row>
  </sheetData>
  <sheetProtection password="CD26" sheet="1" objects="1" scenarios="1" selectLockedCells="1" selectUnlockedCells="1"/>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legacyDrawing r:id="rId5"/>
</worksheet>
</file>

<file path=xl/worksheets/sheet5.xml><?xml version="1.0" encoding="utf-8"?>
<worksheet xmlns="http://schemas.openxmlformats.org/spreadsheetml/2006/main" xmlns:r="http://schemas.openxmlformats.org/officeDocument/2006/relationships">
  <sheetPr codeName="Sheet1">
    <pageSetUpPr fitToPage="1"/>
  </sheetPr>
  <dimension ref="A1:BD157"/>
  <sheetViews>
    <sheetView zoomScale="80" zoomScaleNormal="80" zoomScaleSheetLayoutView="75" workbookViewId="0">
      <pane xSplit="2" ySplit="6" topLeftCell="C7" activePane="bottomRight" state="frozen"/>
      <selection activeCell="E44" sqref="E44"/>
      <selection pane="topRight" activeCell="E44" sqref="E44"/>
      <selection pane="bottomLeft" activeCell="E44" sqref="E44"/>
      <selection pane="bottomRight"/>
    </sheetView>
  </sheetViews>
  <sheetFormatPr defaultRowHeight="15"/>
  <cols>
    <col min="1" max="1" width="11.28515625" style="3" customWidth="1"/>
    <col min="2" max="2" width="37" style="3" customWidth="1"/>
    <col min="3" max="3" width="18.7109375" style="3" customWidth="1"/>
    <col min="4" max="4" width="7" style="3" bestFit="1" customWidth="1"/>
    <col min="5" max="5" width="9.7109375" style="3" customWidth="1"/>
    <col min="6" max="6" width="11" style="3" customWidth="1"/>
    <col min="7" max="7" width="10.42578125" style="3" customWidth="1"/>
    <col min="8" max="8" width="8.7109375" style="3" customWidth="1"/>
    <col min="9" max="9" width="9.85546875" style="3" customWidth="1"/>
    <col min="10" max="49" width="8.7109375" style="3" customWidth="1"/>
    <col min="50" max="50" width="9.85546875" style="3" bestFit="1" customWidth="1"/>
    <col min="51" max="53" width="9.28515625" style="3" bestFit="1" customWidth="1"/>
    <col min="54" max="56" width="9.85546875" style="3" bestFit="1" customWidth="1"/>
    <col min="57" max="16384" width="9.140625" style="21"/>
  </cols>
  <sheetData>
    <row r="1" spans="1:56">
      <c r="A1" s="1"/>
      <c r="B1" s="2" t="s">
        <v>302</v>
      </c>
      <c r="C1" s="2" t="s">
        <v>303</v>
      </c>
      <c r="D1" s="2"/>
      <c r="E1" s="2"/>
      <c r="F1" s="2"/>
      <c r="G1" s="2"/>
      <c r="H1" s="2"/>
      <c r="I1" s="2"/>
      <c r="J1" s="2"/>
      <c r="K1" s="2"/>
      <c r="AQ1" s="21"/>
      <c r="AR1" s="21"/>
      <c r="AS1" s="21"/>
      <c r="AT1" s="21"/>
      <c r="AU1" s="21"/>
      <c r="AV1" s="21"/>
      <c r="AW1" s="21"/>
      <c r="AX1" s="21"/>
      <c r="AY1" s="21"/>
      <c r="AZ1" s="21"/>
      <c r="BA1" s="21"/>
      <c r="BB1" s="21"/>
      <c r="BC1" s="21"/>
      <c r="BD1" s="21"/>
    </row>
    <row r="2" spans="1:56">
      <c r="AQ2" s="21"/>
      <c r="AR2" s="21"/>
      <c r="AS2" s="21"/>
      <c r="AT2" s="21"/>
      <c r="AU2" s="21"/>
      <c r="AV2" s="21"/>
      <c r="AW2" s="21"/>
      <c r="AX2" s="21"/>
      <c r="AY2" s="21"/>
      <c r="AZ2" s="21"/>
      <c r="BA2" s="21"/>
      <c r="BB2" s="21"/>
      <c r="BC2" s="21"/>
      <c r="BD2" s="21"/>
    </row>
    <row r="3" spans="1:56">
      <c r="B3" s="8"/>
      <c r="C3" s="8"/>
      <c r="D3" s="8"/>
      <c r="E3" s="8"/>
      <c r="F3" s="8"/>
      <c r="G3" s="8"/>
      <c r="AQ3" s="21"/>
      <c r="AR3" s="21"/>
      <c r="AS3" s="21"/>
      <c r="AT3" s="21"/>
      <c r="AU3" s="21"/>
      <c r="AV3" s="21"/>
      <c r="AW3" s="21"/>
      <c r="AX3" s="21"/>
      <c r="AY3" s="21"/>
      <c r="AZ3" s="21"/>
      <c r="BA3" s="21"/>
      <c r="BB3" s="21"/>
      <c r="BC3" s="21"/>
      <c r="BD3" s="21"/>
    </row>
    <row r="4" spans="1:56">
      <c r="E4" s="4" t="s">
        <v>15</v>
      </c>
      <c r="F4" s="5"/>
      <c r="G4" s="5"/>
      <c r="H4" s="5"/>
      <c r="I4" s="5"/>
      <c r="J4" s="5"/>
      <c r="K4" s="5"/>
      <c r="L4" s="6"/>
      <c r="M4" s="4" t="s">
        <v>19</v>
      </c>
      <c r="N4" s="5"/>
      <c r="O4" s="5"/>
      <c r="P4" s="5"/>
      <c r="Q4" s="5"/>
      <c r="R4" s="5"/>
      <c r="S4" s="5"/>
      <c r="T4" s="6"/>
      <c r="U4" s="4" t="s">
        <v>20</v>
      </c>
      <c r="V4" s="5"/>
      <c r="W4" s="5"/>
      <c r="X4" s="5"/>
      <c r="Y4" s="5"/>
      <c r="Z4" s="5"/>
      <c r="AA4" s="5"/>
      <c r="AB4" s="6"/>
      <c r="AC4" s="4" t="s">
        <v>21</v>
      </c>
      <c r="AD4" s="5"/>
      <c r="AE4" s="5"/>
      <c r="AF4" s="5"/>
      <c r="AG4" s="5"/>
      <c r="AH4" s="5"/>
      <c r="AI4" s="5"/>
      <c r="AJ4" s="6"/>
      <c r="AK4" s="4" t="s">
        <v>22</v>
      </c>
      <c r="AL4" s="5"/>
      <c r="AM4" s="5"/>
      <c r="AN4" s="5"/>
      <c r="AO4" s="5"/>
      <c r="AP4" s="5"/>
      <c r="AQ4" s="5"/>
      <c r="AR4" s="6"/>
      <c r="AS4" s="4" t="s">
        <v>23</v>
      </c>
      <c r="AT4" s="5"/>
      <c r="AU4" s="5"/>
      <c r="AV4" s="5"/>
      <c r="AW4" s="6"/>
      <c r="AX4" s="4"/>
      <c r="AY4" s="5"/>
      <c r="AZ4" s="5"/>
      <c r="BA4" s="4" t="s">
        <v>52</v>
      </c>
      <c r="BB4" s="5"/>
      <c r="BC4" s="5"/>
      <c r="BD4" s="6"/>
    </row>
    <row r="5" spans="1:56">
      <c r="E5" s="3">
        <v>1</v>
      </c>
      <c r="F5" s="3">
        <v>2</v>
      </c>
      <c r="G5" s="3">
        <v>3</v>
      </c>
      <c r="H5" s="3">
        <v>4</v>
      </c>
      <c r="I5" s="3">
        <v>5</v>
      </c>
      <c r="J5" s="3">
        <v>6</v>
      </c>
      <c r="K5" s="3">
        <v>7</v>
      </c>
      <c r="L5" s="3">
        <v>8</v>
      </c>
      <c r="M5" s="3">
        <v>9</v>
      </c>
      <c r="N5" s="3">
        <v>10</v>
      </c>
      <c r="O5" s="3">
        <v>11</v>
      </c>
      <c r="P5" s="3">
        <v>12</v>
      </c>
      <c r="Q5" s="3">
        <v>13</v>
      </c>
      <c r="R5" s="3">
        <v>14</v>
      </c>
      <c r="S5" s="3">
        <v>15</v>
      </c>
      <c r="T5" s="3">
        <v>16</v>
      </c>
      <c r="U5" s="3">
        <v>17</v>
      </c>
      <c r="V5" s="3">
        <v>18</v>
      </c>
      <c r="W5" s="3">
        <v>19</v>
      </c>
      <c r="X5" s="3">
        <v>20</v>
      </c>
      <c r="Y5" s="3">
        <v>21</v>
      </c>
      <c r="Z5" s="3">
        <v>22</v>
      </c>
      <c r="AA5" s="3">
        <v>23</v>
      </c>
      <c r="AB5" s="3">
        <v>24</v>
      </c>
      <c r="AC5" s="3">
        <v>25</v>
      </c>
      <c r="AD5" s="3">
        <v>26</v>
      </c>
      <c r="AE5" s="3">
        <v>27</v>
      </c>
      <c r="AF5" s="3">
        <v>28</v>
      </c>
      <c r="AG5" s="3">
        <v>29</v>
      </c>
      <c r="AH5" s="3">
        <v>30</v>
      </c>
      <c r="AI5" s="3">
        <v>31</v>
      </c>
      <c r="AJ5" s="3">
        <v>32</v>
      </c>
      <c r="AK5" s="3">
        <v>33</v>
      </c>
      <c r="AL5" s="3">
        <v>34</v>
      </c>
      <c r="AM5" s="3">
        <v>35</v>
      </c>
      <c r="AN5" s="3">
        <v>36</v>
      </c>
      <c r="AO5" s="3">
        <v>37</v>
      </c>
      <c r="AP5" s="3">
        <v>38</v>
      </c>
      <c r="AQ5" s="3">
        <v>39</v>
      </c>
      <c r="AR5" s="3">
        <v>40</v>
      </c>
      <c r="AS5" s="3">
        <v>41</v>
      </c>
      <c r="AT5" s="3">
        <v>42</v>
      </c>
      <c r="AU5" s="3">
        <v>43</v>
      </c>
      <c r="AV5" s="3">
        <v>44</v>
      </c>
      <c r="AW5" s="3">
        <v>45</v>
      </c>
      <c r="AX5" s="3">
        <v>46</v>
      </c>
      <c r="AY5" s="3">
        <v>47</v>
      </c>
      <c r="AZ5" s="3">
        <v>48</v>
      </c>
      <c r="BA5" s="3">
        <v>49</v>
      </c>
      <c r="BB5" s="3">
        <v>50</v>
      </c>
      <c r="BC5" s="3">
        <v>51</v>
      </c>
      <c r="BD5" s="3">
        <v>52</v>
      </c>
    </row>
    <row r="6" spans="1:56">
      <c r="C6" s="3" t="s">
        <v>46</v>
      </c>
      <c r="D6" s="3" t="s">
        <v>47</v>
      </c>
      <c r="E6" s="8">
        <v>2016</v>
      </c>
      <c r="F6" s="8">
        <v>2017</v>
      </c>
      <c r="G6" s="8">
        <v>2018</v>
      </c>
      <c r="H6" s="8">
        <v>2019</v>
      </c>
      <c r="I6" s="8">
        <v>2020</v>
      </c>
      <c r="J6" s="8">
        <v>2021</v>
      </c>
      <c r="K6" s="8">
        <v>2022</v>
      </c>
      <c r="L6" s="8">
        <v>2023</v>
      </c>
      <c r="M6" s="3">
        <v>2024</v>
      </c>
      <c r="N6" s="3">
        <v>2025</v>
      </c>
      <c r="O6" s="3">
        <v>2026</v>
      </c>
      <c r="P6" s="3">
        <v>2027</v>
      </c>
      <c r="Q6" s="3">
        <v>2028</v>
      </c>
      <c r="R6" s="3">
        <v>2029</v>
      </c>
      <c r="S6" s="3">
        <v>2030</v>
      </c>
      <c r="T6" s="3">
        <v>2031</v>
      </c>
      <c r="U6" s="3">
        <v>2032</v>
      </c>
      <c r="V6" s="3">
        <v>2033</v>
      </c>
      <c r="W6" s="3">
        <v>2034</v>
      </c>
      <c r="X6" s="3">
        <v>2035</v>
      </c>
      <c r="Y6" s="3">
        <v>2036</v>
      </c>
      <c r="Z6" s="3">
        <v>2037</v>
      </c>
      <c r="AA6" s="3">
        <v>2038</v>
      </c>
      <c r="AB6" s="3">
        <v>2039</v>
      </c>
      <c r="AC6" s="3">
        <v>2040</v>
      </c>
      <c r="AD6" s="3">
        <v>2041</v>
      </c>
      <c r="AE6" s="3">
        <v>2042</v>
      </c>
      <c r="AF6" s="3">
        <v>2043</v>
      </c>
      <c r="AG6" s="3">
        <v>2044</v>
      </c>
      <c r="AH6" s="3">
        <v>2045</v>
      </c>
      <c r="AI6" s="3">
        <v>2046</v>
      </c>
      <c r="AJ6" s="3">
        <v>2047</v>
      </c>
      <c r="AK6" s="3">
        <v>2048</v>
      </c>
      <c r="AL6" s="3">
        <v>2049</v>
      </c>
      <c r="AM6" s="3">
        <v>2050</v>
      </c>
      <c r="AN6" s="3">
        <v>2051</v>
      </c>
      <c r="AO6" s="3">
        <v>2052</v>
      </c>
      <c r="AP6" s="3">
        <v>2053</v>
      </c>
      <c r="AQ6" s="3">
        <v>2054</v>
      </c>
      <c r="AR6" s="3">
        <v>2055</v>
      </c>
      <c r="AS6" s="3">
        <v>2056</v>
      </c>
      <c r="AT6" s="3">
        <v>2057</v>
      </c>
      <c r="AU6" s="3">
        <v>2058</v>
      </c>
      <c r="AV6" s="3">
        <v>2059</v>
      </c>
      <c r="AW6" s="3">
        <v>2060</v>
      </c>
      <c r="AX6" s="3">
        <v>2061</v>
      </c>
      <c r="AY6" s="3">
        <v>2062</v>
      </c>
      <c r="AZ6" s="3">
        <v>2063</v>
      </c>
      <c r="BA6" s="3">
        <v>2064</v>
      </c>
      <c r="BB6" s="3">
        <v>2065</v>
      </c>
      <c r="BC6" s="3">
        <v>2066</v>
      </c>
      <c r="BD6" s="3">
        <v>2067</v>
      </c>
    </row>
    <row r="7" spans="1:56">
      <c r="A7" s="228" t="s">
        <v>11</v>
      </c>
      <c r="B7" s="174" t="s">
        <v>159</v>
      </c>
      <c r="C7" s="186"/>
      <c r="D7" s="61" t="s">
        <v>40</v>
      </c>
      <c r="E7" s="62">
        <f>-'Workings baseline'!$D$8/1000000</f>
        <v>0</v>
      </c>
      <c r="F7" s="62">
        <v>0</v>
      </c>
      <c r="G7" s="62">
        <f ca="1">-SUMIF('Workings baseline'!$B$9:$C$10,'Baseline scenario'!G6,'Workings baseline'!$C$9:$C$10)/1000000</f>
        <v>-0.78488679245283033</v>
      </c>
      <c r="H7" s="62">
        <f ca="1">-SUMIF('Workings baseline'!$B$9:$C$10,'Baseline scenario'!H6,'Workings baseline'!$C$9:$C$10)/1000000</f>
        <v>-3.8320943396226426</v>
      </c>
      <c r="I7" s="62">
        <f ca="1">-SUMIF('Workings baseline'!$B$9:$C$10,'Baseline scenario'!I6,'Workings baseline'!$C$9:$C$10)/1000000</f>
        <v>0</v>
      </c>
      <c r="J7" s="62">
        <f ca="1">-SUMIF('Workings baseline'!$B$9:$C$10,'Baseline scenario'!J6,'Workings baseline'!$C$9:$C$10)/1000000</f>
        <v>0</v>
      </c>
      <c r="K7" s="62">
        <f ca="1">-SUMIF('Workings baseline'!$B$9:$C$10,'Baseline scenario'!K6,'Workings baseline'!$C$9:$C$10)/1000000</f>
        <v>0</v>
      </c>
      <c r="L7" s="62">
        <f ca="1">-SUMIF('Workings baseline'!$B$9:$C$10,'Baseline scenario'!L6,'Workings baseline'!$C$9:$C$10)/1000000</f>
        <v>0</v>
      </c>
      <c r="M7" s="62">
        <f ca="1">-SUMIF('Workings baseline'!$B$9:$C$10,'Baseline scenario'!M6,'Workings baseline'!$C$9:$C$10)/1000000</f>
        <v>0</v>
      </c>
      <c r="N7" s="62">
        <v>0</v>
      </c>
      <c r="O7" s="62">
        <v>0</v>
      </c>
      <c r="P7" s="62">
        <v>0</v>
      </c>
      <c r="Q7" s="62">
        <v>0</v>
      </c>
      <c r="R7" s="62">
        <v>0</v>
      </c>
      <c r="S7" s="62">
        <v>0</v>
      </c>
      <c r="T7" s="62">
        <v>0</v>
      </c>
      <c r="U7" s="62">
        <v>0</v>
      </c>
      <c r="V7" s="62">
        <v>0</v>
      </c>
      <c r="W7" s="62">
        <v>0</v>
      </c>
      <c r="X7" s="62">
        <v>0</v>
      </c>
      <c r="Y7" s="62">
        <v>0</v>
      </c>
      <c r="Z7" s="62">
        <v>0</v>
      </c>
      <c r="AA7" s="62">
        <v>0</v>
      </c>
      <c r="AB7" s="62">
        <v>0</v>
      </c>
      <c r="AC7" s="62">
        <v>0</v>
      </c>
      <c r="AD7" s="62">
        <v>0</v>
      </c>
      <c r="AE7" s="62">
        <v>0</v>
      </c>
      <c r="AF7" s="62">
        <v>0</v>
      </c>
      <c r="AG7" s="62">
        <v>0</v>
      </c>
      <c r="AH7" s="62">
        <v>0</v>
      </c>
      <c r="AI7" s="62">
        <v>0</v>
      </c>
      <c r="AJ7" s="62">
        <v>0</v>
      </c>
      <c r="AK7" s="62">
        <v>0</v>
      </c>
      <c r="AL7" s="62">
        <v>0</v>
      </c>
      <c r="AM7" s="62">
        <v>0</v>
      </c>
      <c r="AN7" s="62">
        <v>0</v>
      </c>
      <c r="AO7" s="62">
        <v>0</v>
      </c>
      <c r="AP7" s="62">
        <v>0</v>
      </c>
      <c r="AQ7" s="62">
        <v>0</v>
      </c>
      <c r="AR7" s="62">
        <v>0</v>
      </c>
      <c r="AS7" s="62">
        <v>0</v>
      </c>
      <c r="AT7" s="62">
        <v>0</v>
      </c>
      <c r="AU7" s="62"/>
      <c r="AV7" s="62"/>
      <c r="AW7" s="62"/>
      <c r="AX7" s="61"/>
      <c r="AY7" s="61"/>
      <c r="AZ7" s="61"/>
      <c r="BA7" s="61"/>
      <c r="BB7" s="61"/>
      <c r="BC7" s="61"/>
      <c r="BD7" s="61"/>
    </row>
    <row r="8" spans="1:56">
      <c r="A8" s="229"/>
      <c r="B8" s="61" t="s">
        <v>197</v>
      </c>
      <c r="C8" s="60"/>
      <c r="D8" s="61" t="s">
        <v>40</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c r="A9" s="229"/>
      <c r="B9" s="61" t="s">
        <v>198</v>
      </c>
      <c r="C9" s="60"/>
      <c r="D9" s="61" t="s">
        <v>40</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c r="A10" s="229"/>
      <c r="B10" s="61" t="s">
        <v>198</v>
      </c>
      <c r="C10" s="60"/>
      <c r="D10" s="61" t="s">
        <v>40</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c r="A11" s="229"/>
      <c r="B11" s="61" t="s">
        <v>198</v>
      </c>
      <c r="C11" s="60"/>
      <c r="D11" s="61" t="s">
        <v>40</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5.75" thickBot="1">
      <c r="A12" s="230"/>
      <c r="B12" s="125" t="s">
        <v>197</v>
      </c>
      <c r="C12" s="58"/>
      <c r="D12" s="126" t="s">
        <v>40</v>
      </c>
      <c r="E12" s="59">
        <f>SUM(E7:E11)</f>
        <v>0</v>
      </c>
      <c r="F12" s="59">
        <f t="shared" ref="F12:AW12" si="0">SUM(F7:F11)</f>
        <v>0</v>
      </c>
      <c r="G12" s="59">
        <f t="shared" ca="1" si="0"/>
        <v>-0.78488679245283033</v>
      </c>
      <c r="H12" s="59">
        <f t="shared" ca="1" si="0"/>
        <v>-3.8320943396226426</v>
      </c>
      <c r="I12" s="59">
        <f t="shared" ca="1" si="0"/>
        <v>0</v>
      </c>
      <c r="J12" s="59">
        <f t="shared" ca="1" si="0"/>
        <v>0</v>
      </c>
      <c r="K12" s="59">
        <f t="shared" ca="1" si="0"/>
        <v>0</v>
      </c>
      <c r="L12" s="59">
        <f t="shared" ca="1" si="0"/>
        <v>0</v>
      </c>
      <c r="M12" s="59">
        <f t="shared" ca="1"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c r="A13" s="224" t="s">
        <v>308</v>
      </c>
      <c r="B13" s="8" t="s">
        <v>36</v>
      </c>
      <c r="D13" s="3" t="s">
        <v>40</v>
      </c>
      <c r="E13" s="34">
        <f>'Fixed data'!$G$6*E29/1000000</f>
        <v>0</v>
      </c>
      <c r="F13" s="34">
        <f>'Fixed data'!$G$6*F29/1000000</f>
        <v>0</v>
      </c>
      <c r="G13" s="34">
        <f>'Fixed data'!$G$6*G29/1000000</f>
        <v>0</v>
      </c>
      <c r="H13" s="34">
        <f>'Fixed data'!$G$6*H29/1000000</f>
        <v>0</v>
      </c>
      <c r="I13" s="34">
        <f>'Fixed data'!$G$6*I29/1000000</f>
        <v>0</v>
      </c>
      <c r="J13" s="34">
        <f>'Fixed data'!$G$6*J29/1000000</f>
        <v>0</v>
      </c>
      <c r="K13" s="34">
        <f>'Fixed data'!$G$6*K29/1000000</f>
        <v>0</v>
      </c>
      <c r="L13" s="34">
        <f>'Fixed data'!$G$6*L29/1000000</f>
        <v>0</v>
      </c>
      <c r="M13" s="34">
        <f>'Fixed data'!$G$6*M29/1000000</f>
        <v>0</v>
      </c>
      <c r="N13" s="34">
        <f>'Fixed data'!$G$6*N29/1000000</f>
        <v>0</v>
      </c>
      <c r="O13" s="34">
        <f>'Fixed data'!$G$6*O29/1000000</f>
        <v>0</v>
      </c>
      <c r="P13" s="34">
        <f>'Fixed data'!$G$6*P29/1000000</f>
        <v>0</v>
      </c>
      <c r="Q13" s="34">
        <f>'Fixed data'!$G$6*Q29/1000000</f>
        <v>0</v>
      </c>
      <c r="R13" s="34">
        <f>'Fixed data'!$G$6*R29/1000000</f>
        <v>0</v>
      </c>
      <c r="S13" s="34">
        <f>'Fixed data'!$G$6*S29/1000000</f>
        <v>0</v>
      </c>
      <c r="T13" s="34">
        <f>'Fixed data'!$G$6*T29/1000000</f>
        <v>0</v>
      </c>
      <c r="U13" s="34">
        <f>'Fixed data'!$G$6*U29/1000000</f>
        <v>0</v>
      </c>
      <c r="V13" s="34">
        <f>'Fixed data'!$G$6*V29/1000000</f>
        <v>0</v>
      </c>
      <c r="W13" s="34">
        <f>'Fixed data'!$G$6*W29/1000000</f>
        <v>0</v>
      </c>
      <c r="X13" s="34">
        <f>'Fixed data'!$G$6*X29/1000000</f>
        <v>0</v>
      </c>
      <c r="Y13" s="34">
        <f>'Fixed data'!$G$6*Y29/1000000</f>
        <v>0</v>
      </c>
      <c r="Z13" s="34">
        <f>'Fixed data'!$G$6*Z29/1000000</f>
        <v>0</v>
      </c>
      <c r="AA13" s="34">
        <f>'Fixed data'!$G$6*AA29/1000000</f>
        <v>0</v>
      </c>
      <c r="AB13" s="34">
        <f>'Fixed data'!$G$6*AB29/1000000</f>
        <v>0</v>
      </c>
      <c r="AC13" s="34">
        <f>'Fixed data'!$G$6*AC29/1000000</f>
        <v>0</v>
      </c>
      <c r="AD13" s="34">
        <f>'Fixed data'!$G$6*AD29/1000000</f>
        <v>0</v>
      </c>
      <c r="AE13" s="34">
        <f>'Fixed data'!$G$6*AE29/1000000</f>
        <v>0</v>
      </c>
      <c r="AF13" s="34">
        <f>'Fixed data'!$G$6*AF29/1000000</f>
        <v>0</v>
      </c>
      <c r="AG13" s="34">
        <f>'Fixed data'!$G$6*AG29/1000000</f>
        <v>0</v>
      </c>
      <c r="AH13" s="34">
        <f>'Fixed data'!$G$6*AH29/1000000</f>
        <v>0</v>
      </c>
      <c r="AI13" s="34">
        <f>'Fixed data'!$G$6*AI29/1000000</f>
        <v>0</v>
      </c>
      <c r="AJ13" s="34">
        <f>'Fixed data'!$G$6*AJ29/1000000</f>
        <v>0</v>
      </c>
      <c r="AK13" s="34">
        <f>'Fixed data'!$G$6*AK29/1000000</f>
        <v>0</v>
      </c>
      <c r="AL13" s="34">
        <f>'Fixed data'!$G$6*AL29/1000000</f>
        <v>0</v>
      </c>
      <c r="AM13" s="34">
        <f>'Fixed data'!$G$6*AM29/1000000</f>
        <v>0</v>
      </c>
      <c r="AN13" s="34">
        <f>'Fixed data'!$G$6*AN29/1000000</f>
        <v>0</v>
      </c>
      <c r="AO13" s="34">
        <f>'Fixed data'!$G$6*AO29/1000000</f>
        <v>0</v>
      </c>
      <c r="AP13" s="34">
        <f>'Fixed data'!$G$6*AP29/1000000</f>
        <v>0</v>
      </c>
      <c r="AQ13" s="34">
        <f>'Fixed data'!$G$6*AQ29/1000000</f>
        <v>0</v>
      </c>
      <c r="AR13" s="34">
        <f>'Fixed data'!$G$6*AR29/1000000</f>
        <v>0</v>
      </c>
      <c r="AS13" s="34">
        <f>'Fixed data'!$G$6*AS29/1000000</f>
        <v>0</v>
      </c>
      <c r="AT13" s="34">
        <f>'Fixed data'!$G$6*AT29/1000000</f>
        <v>0</v>
      </c>
      <c r="AU13" s="34">
        <f>'Fixed data'!$G$6*AU29/1000000</f>
        <v>0</v>
      </c>
      <c r="AV13" s="34">
        <f>'Fixed data'!$G$6*AV29/1000000</f>
        <v>0</v>
      </c>
      <c r="AW13" s="34">
        <f>'Fixed data'!$G$6*AW29/1000000</f>
        <v>0</v>
      </c>
      <c r="AX13" s="34">
        <f>'Fixed data'!$G$6*AX29/1000000</f>
        <v>0</v>
      </c>
      <c r="AY13" s="34">
        <f>'Fixed data'!$G$6*AY29/1000000</f>
        <v>0</v>
      </c>
      <c r="AZ13" s="34">
        <f>'Fixed data'!$G$6*AZ29/1000000</f>
        <v>0</v>
      </c>
      <c r="BA13" s="34">
        <f>'Fixed data'!$G$6*BA29/1000000</f>
        <v>0</v>
      </c>
      <c r="BB13" s="34">
        <f>'Fixed data'!$G$6*BB29/1000000</f>
        <v>0</v>
      </c>
      <c r="BC13" s="34">
        <f>'Fixed data'!$G$6*BC29/1000000</f>
        <v>0</v>
      </c>
      <c r="BD13" s="34">
        <f>'Fixed data'!$G$6*BD29/1000000</f>
        <v>0</v>
      </c>
    </row>
    <row r="14" spans="1:56" ht="15" customHeight="1">
      <c r="A14" s="225"/>
      <c r="B14" s="8" t="s">
        <v>202</v>
      </c>
      <c r="D14" s="3" t="s">
        <v>40</v>
      </c>
      <c r="E14" s="34">
        <f>E30*'Fixed data'!H$5/1000000</f>
        <v>0</v>
      </c>
      <c r="F14" s="34">
        <f>F30*'Fixed data'!I$5/1000000</f>
        <v>0</v>
      </c>
      <c r="G14" s="34">
        <f>G30*'Fixed data'!J$5/1000000</f>
        <v>0</v>
      </c>
      <c r="H14" s="34">
        <f>H30*'Fixed data'!K$5/1000000</f>
        <v>0</v>
      </c>
      <c r="I14" s="34">
        <f>I30*'Fixed data'!L$5/1000000</f>
        <v>0</v>
      </c>
      <c r="J14" s="34">
        <f>J30*'Fixed data'!M$5/1000000</f>
        <v>0</v>
      </c>
      <c r="K14" s="34">
        <f>K30*'Fixed data'!N$5/1000000</f>
        <v>0</v>
      </c>
      <c r="L14" s="34">
        <f>L30*'Fixed data'!O$5/1000000</f>
        <v>0</v>
      </c>
      <c r="M14" s="34">
        <f>M30*'Fixed data'!P$5/1000000</f>
        <v>0</v>
      </c>
      <c r="N14" s="34">
        <f>N30*'Fixed data'!Q$5/1000000</f>
        <v>0</v>
      </c>
      <c r="O14" s="34">
        <f>O30*'Fixed data'!R$5/1000000</f>
        <v>0</v>
      </c>
      <c r="P14" s="34">
        <f>P30*'Fixed data'!S$5/1000000</f>
        <v>0</v>
      </c>
      <c r="Q14" s="34">
        <f>Q30*'Fixed data'!T$5/1000000</f>
        <v>0</v>
      </c>
      <c r="R14" s="34">
        <f>R30*'Fixed data'!U$5/1000000</f>
        <v>0</v>
      </c>
      <c r="S14" s="34">
        <f>S30*'Fixed data'!V$5/1000000</f>
        <v>0</v>
      </c>
      <c r="T14" s="34">
        <f>T30*'Fixed data'!W$5/1000000</f>
        <v>0</v>
      </c>
      <c r="U14" s="34">
        <f>U30*'Fixed data'!X$5/1000000</f>
        <v>0</v>
      </c>
      <c r="V14" s="34">
        <f>V30*'Fixed data'!Y$5/1000000</f>
        <v>0</v>
      </c>
      <c r="W14" s="34">
        <f>W30*'Fixed data'!Z$5/1000000</f>
        <v>0</v>
      </c>
      <c r="X14" s="34">
        <f>X30*'Fixed data'!AA$5/1000000</f>
        <v>0</v>
      </c>
      <c r="Y14" s="34">
        <f>Y30*'Fixed data'!AB$5/1000000</f>
        <v>0</v>
      </c>
      <c r="Z14" s="34">
        <f>Z30*'Fixed data'!AC$5/1000000</f>
        <v>0</v>
      </c>
      <c r="AA14" s="34">
        <f>AA30*'Fixed data'!AD$5/1000000</f>
        <v>0</v>
      </c>
      <c r="AB14" s="34">
        <f>AB30*'Fixed data'!AE$5/1000000</f>
        <v>0</v>
      </c>
      <c r="AC14" s="34">
        <f>AC30*'Fixed data'!AF$5/1000000</f>
        <v>0</v>
      </c>
      <c r="AD14" s="34">
        <f>AD30*'Fixed data'!AG$5/1000000</f>
        <v>0</v>
      </c>
      <c r="AE14" s="34">
        <f>AE30*'Fixed data'!AH$5/1000000</f>
        <v>0</v>
      </c>
      <c r="AF14" s="34">
        <f>AF30*'Fixed data'!AI$5/1000000</f>
        <v>0</v>
      </c>
      <c r="AG14" s="34">
        <f>AG30*'Fixed data'!AJ$5/1000000</f>
        <v>0</v>
      </c>
      <c r="AH14" s="34">
        <f>AH30*'Fixed data'!AK$5/1000000</f>
        <v>0</v>
      </c>
      <c r="AI14" s="34">
        <f>AI30*'Fixed data'!AL$5/1000000</f>
        <v>0</v>
      </c>
      <c r="AJ14" s="34">
        <f>AJ30*'Fixed data'!AM$5/1000000</f>
        <v>0</v>
      </c>
      <c r="AK14" s="34">
        <f>AK30*'Fixed data'!AN$5/1000000</f>
        <v>0</v>
      </c>
      <c r="AL14" s="34">
        <f>AL30*'Fixed data'!AO$5/1000000</f>
        <v>0</v>
      </c>
      <c r="AM14" s="34">
        <f>AM30*'Fixed data'!AP$5/1000000</f>
        <v>0</v>
      </c>
      <c r="AN14" s="34">
        <f>AN30*'Fixed data'!AQ$5/1000000</f>
        <v>0</v>
      </c>
      <c r="AO14" s="34">
        <f>AO30*'Fixed data'!AR$5/1000000</f>
        <v>0</v>
      </c>
      <c r="AP14" s="34">
        <f>AP30*'Fixed data'!AS$5/1000000</f>
        <v>0</v>
      </c>
      <c r="AQ14" s="34">
        <f>AQ30*'Fixed data'!AT$5/1000000</f>
        <v>0</v>
      </c>
      <c r="AR14" s="34">
        <f>AR30*'Fixed data'!AU$5/1000000</f>
        <v>0</v>
      </c>
      <c r="AS14" s="34">
        <f>AS30*'Fixed data'!AV$5/1000000</f>
        <v>0</v>
      </c>
      <c r="AT14" s="34">
        <f>AT30*'Fixed data'!AW$5/1000000</f>
        <v>0</v>
      </c>
      <c r="AU14" s="34">
        <f>AU30*'Fixed data'!AX$5/1000000</f>
        <v>0</v>
      </c>
      <c r="AV14" s="34">
        <f>AV30*'Fixed data'!AY$5/1000000</f>
        <v>0</v>
      </c>
      <c r="AW14" s="34">
        <f>AW30*'Fixed data'!AZ$5/1000000</f>
        <v>0</v>
      </c>
      <c r="AX14" s="34">
        <f>AX30*'Fixed data'!BA$5/1000000</f>
        <v>0</v>
      </c>
      <c r="AY14" s="34">
        <f>AY30*'Fixed data'!BB$5/1000000</f>
        <v>0</v>
      </c>
      <c r="AZ14" s="34">
        <f>AZ30*'Fixed data'!BC$5/1000000</f>
        <v>0</v>
      </c>
      <c r="BA14" s="34">
        <f>BA30*'Fixed data'!BD$5/1000000</f>
        <v>0</v>
      </c>
      <c r="BB14" s="34">
        <f>BB30*'Fixed data'!BE$5/1000000</f>
        <v>0</v>
      </c>
      <c r="BC14" s="34">
        <f>BC30*'Fixed data'!BF$5/1000000</f>
        <v>0</v>
      </c>
      <c r="BD14" s="34">
        <f>BD30*'Fixed data'!BG$5/1000000</f>
        <v>0</v>
      </c>
    </row>
    <row r="15" spans="1:56" ht="15" customHeight="1">
      <c r="A15" s="225"/>
      <c r="B15" s="8" t="s">
        <v>298</v>
      </c>
      <c r="C15" s="10"/>
      <c r="D15" s="10" t="s">
        <v>40</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c r="A16" s="225"/>
      <c r="B16" s="8" t="s">
        <v>299</v>
      </c>
      <c r="C16" s="8"/>
      <c r="D16" s="8" t="s">
        <v>40</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c r="A17" s="225"/>
      <c r="B17" s="3" t="s">
        <v>203</v>
      </c>
      <c r="D17" s="8" t="s">
        <v>40</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c r="A18" s="225"/>
      <c r="B18" s="8" t="s">
        <v>70</v>
      </c>
      <c r="C18" s="8"/>
      <c r="D18" s="3" t="s">
        <v>40</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c r="A19" s="225"/>
      <c r="B19" s="8" t="s">
        <v>71</v>
      </c>
      <c r="C19" s="8"/>
      <c r="D19" s="3" t="s">
        <v>40</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c r="A20" s="225"/>
      <c r="B20" s="3" t="s">
        <v>84</v>
      </c>
      <c r="D20" s="8" t="s">
        <v>40</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c r="A21" s="225"/>
      <c r="B21" s="8" t="s">
        <v>37</v>
      </c>
      <c r="C21" s="8"/>
      <c r="D21" s="8" t="s">
        <v>40</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c r="A22" s="225"/>
      <c r="B22" s="8" t="s">
        <v>38</v>
      </c>
      <c r="C22" s="8"/>
      <c r="D22" s="8" t="s">
        <v>40</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c r="A23" s="225"/>
      <c r="B23" s="8" t="s">
        <v>211</v>
      </c>
      <c r="C23" s="8"/>
      <c r="D23" s="8" t="s">
        <v>40</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c r="A24" s="226"/>
      <c r="B24" s="12" t="s">
        <v>101</v>
      </c>
      <c r="C24" s="12"/>
      <c r="D24" s="12" t="s">
        <v>40</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c r="A25" s="75"/>
      <c r="B25" s="13"/>
    </row>
    <row r="26" spans="1:56">
      <c r="A26" s="75"/>
    </row>
    <row r="27" spans="1:56">
      <c r="A27" s="117"/>
      <c r="B27" s="124" t="s">
        <v>217</v>
      </c>
      <c r="C27" s="118"/>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row>
    <row r="28" spans="1:56">
      <c r="A28" s="120"/>
      <c r="B28" s="121" t="s">
        <v>321</v>
      </c>
      <c r="C28" s="122"/>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row>
    <row r="29" spans="1:56" ht="12.75" customHeight="1">
      <c r="A29" s="227" t="s">
        <v>307</v>
      </c>
      <c r="B29" s="3" t="s">
        <v>212</v>
      </c>
      <c r="D29" s="3" t="s">
        <v>88</v>
      </c>
      <c r="E29" s="43">
        <v>0</v>
      </c>
      <c r="F29" s="43">
        <v>0</v>
      </c>
      <c r="G29" s="43">
        <v>0</v>
      </c>
      <c r="H29" s="43">
        <v>0</v>
      </c>
      <c r="I29" s="43">
        <v>0</v>
      </c>
      <c r="J29" s="43">
        <v>0</v>
      </c>
      <c r="K29" s="43">
        <v>0</v>
      </c>
      <c r="L29" s="43">
        <v>0</v>
      </c>
      <c r="M29" s="43">
        <v>0</v>
      </c>
      <c r="N29" s="43">
        <v>0</v>
      </c>
      <c r="O29" s="43">
        <v>0</v>
      </c>
      <c r="P29" s="43">
        <v>0</v>
      </c>
      <c r="Q29" s="43">
        <v>0</v>
      </c>
      <c r="R29" s="43">
        <v>0</v>
      </c>
      <c r="S29" s="43">
        <v>0</v>
      </c>
      <c r="T29" s="43">
        <v>0</v>
      </c>
      <c r="U29" s="43">
        <v>0</v>
      </c>
      <c r="V29" s="43">
        <v>0</v>
      </c>
      <c r="W29" s="43">
        <v>0</v>
      </c>
      <c r="X29" s="43">
        <v>0</v>
      </c>
      <c r="Y29" s="43">
        <v>0</v>
      </c>
      <c r="Z29" s="43">
        <v>0</v>
      </c>
      <c r="AA29" s="43">
        <v>0</v>
      </c>
      <c r="AB29" s="43">
        <v>0</v>
      </c>
      <c r="AC29" s="43">
        <v>0</v>
      </c>
      <c r="AD29" s="43">
        <v>0</v>
      </c>
      <c r="AE29" s="43">
        <v>0</v>
      </c>
      <c r="AF29" s="43">
        <v>0</v>
      </c>
      <c r="AG29" s="43">
        <v>0</v>
      </c>
      <c r="AH29" s="43">
        <v>0</v>
      </c>
      <c r="AI29" s="43">
        <v>0</v>
      </c>
      <c r="AJ29" s="43">
        <v>0</v>
      </c>
      <c r="AK29" s="43">
        <v>0</v>
      </c>
      <c r="AL29" s="43">
        <v>0</v>
      </c>
      <c r="AM29" s="43">
        <v>0</v>
      </c>
      <c r="AN29" s="43">
        <v>0</v>
      </c>
      <c r="AO29" s="43">
        <v>0</v>
      </c>
      <c r="AP29" s="43">
        <v>0</v>
      </c>
      <c r="AQ29" s="43">
        <v>0</v>
      </c>
      <c r="AR29" s="43">
        <v>0</v>
      </c>
      <c r="AS29" s="43">
        <v>0</v>
      </c>
      <c r="AT29" s="43">
        <v>0</v>
      </c>
      <c r="AU29" s="43">
        <v>0</v>
      </c>
      <c r="AV29" s="43">
        <v>0</v>
      </c>
      <c r="AW29" s="43">
        <v>0</v>
      </c>
      <c r="AX29" s="43">
        <v>0</v>
      </c>
      <c r="AY29" s="43">
        <v>0</v>
      </c>
      <c r="AZ29" s="43">
        <v>0</v>
      </c>
      <c r="BA29" s="43">
        <v>0</v>
      </c>
      <c r="BB29" s="43">
        <v>0</v>
      </c>
      <c r="BC29" s="43">
        <v>0</v>
      </c>
      <c r="BD29" s="43">
        <v>0</v>
      </c>
    </row>
    <row r="30" spans="1:56">
      <c r="A30" s="227"/>
      <c r="B30" s="3" t="s">
        <v>213</v>
      </c>
      <c r="D30" s="3" t="s">
        <v>90</v>
      </c>
      <c r="E30" s="34">
        <f>E29*'Fixed data'!H$12</f>
        <v>0</v>
      </c>
      <c r="F30" s="34">
        <f>F29*'Fixed data'!I$12</f>
        <v>0</v>
      </c>
      <c r="G30" s="34">
        <f>G29*'Fixed data'!J$12</f>
        <v>0</v>
      </c>
      <c r="H30" s="34">
        <f>H29*'Fixed data'!K$12</f>
        <v>0</v>
      </c>
      <c r="I30" s="34">
        <f>I29*'Fixed data'!L$12</f>
        <v>0</v>
      </c>
      <c r="J30" s="34">
        <f>J29*'Fixed data'!M$12</f>
        <v>0</v>
      </c>
      <c r="K30" s="34">
        <f>K29*'Fixed data'!N$12</f>
        <v>0</v>
      </c>
      <c r="L30" s="34">
        <f>L29*'Fixed data'!O$12</f>
        <v>0</v>
      </c>
      <c r="M30" s="34">
        <f>M29*'Fixed data'!P$12</f>
        <v>0</v>
      </c>
      <c r="N30" s="34">
        <f>N29*'Fixed data'!Q$12</f>
        <v>0</v>
      </c>
      <c r="O30" s="34">
        <f>O29*'Fixed data'!R$12</f>
        <v>0</v>
      </c>
      <c r="P30" s="34">
        <f>P29*'Fixed data'!S$12</f>
        <v>0</v>
      </c>
      <c r="Q30" s="34">
        <f>Q29*'Fixed data'!T$12</f>
        <v>0</v>
      </c>
      <c r="R30" s="34">
        <f>R29*'Fixed data'!U$12</f>
        <v>0</v>
      </c>
      <c r="S30" s="34">
        <f>S29*'Fixed data'!V$12</f>
        <v>0</v>
      </c>
      <c r="T30" s="34">
        <f>T29*'Fixed data'!W$12</f>
        <v>0</v>
      </c>
      <c r="U30" s="34">
        <f>U29*'Fixed data'!X$12</f>
        <v>0</v>
      </c>
      <c r="V30" s="34">
        <f>V29*'Fixed data'!Y$12</f>
        <v>0</v>
      </c>
      <c r="W30" s="34">
        <f>W29*'Fixed data'!Z$12</f>
        <v>0</v>
      </c>
      <c r="X30" s="34">
        <f>X29*'Fixed data'!AA$12</f>
        <v>0</v>
      </c>
      <c r="Y30" s="34">
        <f>Y29*'Fixed data'!AB$12</f>
        <v>0</v>
      </c>
      <c r="Z30" s="34">
        <f>Z29*'Fixed data'!AC$12</f>
        <v>0</v>
      </c>
      <c r="AA30" s="34">
        <f>AA29*'Fixed data'!AD$12</f>
        <v>0</v>
      </c>
      <c r="AB30" s="34">
        <f>AB29*'Fixed data'!AE$12</f>
        <v>0</v>
      </c>
      <c r="AC30" s="34">
        <f>AC29*'Fixed data'!AF$12</f>
        <v>0</v>
      </c>
      <c r="AD30" s="34">
        <f>AD29*'Fixed data'!AG$12</f>
        <v>0</v>
      </c>
      <c r="AE30" s="34">
        <f>AE29*'Fixed data'!AH$12</f>
        <v>0</v>
      </c>
      <c r="AF30" s="34">
        <f>AF29*'Fixed data'!AI$12</f>
        <v>0</v>
      </c>
      <c r="AG30" s="34">
        <f>AG29*'Fixed data'!AJ$12</f>
        <v>0</v>
      </c>
      <c r="AH30" s="34">
        <f>AH29*'Fixed data'!AK$12</f>
        <v>0</v>
      </c>
      <c r="AI30" s="34">
        <f>AI29*'Fixed data'!AL$12</f>
        <v>0</v>
      </c>
      <c r="AJ30" s="34">
        <f>AJ29*'Fixed data'!AM$12</f>
        <v>0</v>
      </c>
      <c r="AK30" s="34">
        <f>AK29*'Fixed data'!AN$12</f>
        <v>0</v>
      </c>
      <c r="AL30" s="34">
        <f>AL29*'Fixed data'!AO$12</f>
        <v>0</v>
      </c>
      <c r="AM30" s="34">
        <f>AM29*'Fixed data'!AP$12</f>
        <v>0</v>
      </c>
      <c r="AN30" s="34">
        <f>AN29*'Fixed data'!AQ$12</f>
        <v>0</v>
      </c>
      <c r="AO30" s="34">
        <f>AO29*'Fixed data'!AR$12</f>
        <v>0</v>
      </c>
      <c r="AP30" s="34">
        <f>AP29*'Fixed data'!AS$12</f>
        <v>0</v>
      </c>
      <c r="AQ30" s="34">
        <f>AQ29*'Fixed data'!AT$12</f>
        <v>0</v>
      </c>
      <c r="AR30" s="34">
        <f>AR29*'Fixed data'!AU$12</f>
        <v>0</v>
      </c>
      <c r="AS30" s="34">
        <f>AS29*'Fixed data'!AV$12</f>
        <v>0</v>
      </c>
      <c r="AT30" s="34">
        <f>AT29*'Fixed data'!AW$12</f>
        <v>0</v>
      </c>
      <c r="AU30" s="34">
        <f>AU29*'Fixed data'!AX$12</f>
        <v>0</v>
      </c>
      <c r="AV30" s="34">
        <f>AV29*'Fixed data'!AY$12</f>
        <v>0</v>
      </c>
      <c r="AW30" s="34">
        <f>AW29*'Fixed data'!AZ$12</f>
        <v>0</v>
      </c>
      <c r="AX30" s="34">
        <f>AX29*'Fixed data'!BA$12</f>
        <v>0</v>
      </c>
      <c r="AY30" s="34">
        <f>AY29*'Fixed data'!BB$12</f>
        <v>0</v>
      </c>
      <c r="AZ30" s="34">
        <f>AZ29*'Fixed data'!BC$12</f>
        <v>0</v>
      </c>
      <c r="BA30" s="34">
        <f>BA29*'Fixed data'!BD$12</f>
        <v>0</v>
      </c>
      <c r="BB30" s="34">
        <f>BB29*'Fixed data'!BE$12</f>
        <v>0</v>
      </c>
      <c r="BC30" s="34">
        <f>BC29*'Fixed data'!BF$12</f>
        <v>0</v>
      </c>
      <c r="BD30" s="34">
        <f>BD29*'Fixed data'!BG$12</f>
        <v>0</v>
      </c>
    </row>
    <row r="31" spans="1:56" ht="12.75" customHeight="1">
      <c r="A31" s="227"/>
      <c r="B31" s="3" t="s">
        <v>214</v>
      </c>
      <c r="D31" s="3" t="s">
        <v>209</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c r="A32" s="227"/>
      <c r="B32" s="3" t="s">
        <v>215</v>
      </c>
      <c r="D32" s="3" t="s">
        <v>89</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6.5">
      <c r="A33" s="227"/>
      <c r="B33" s="3" t="s">
        <v>331</v>
      </c>
      <c r="D33" s="3" t="s">
        <v>90</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6.5">
      <c r="A34" s="227"/>
      <c r="B34" s="3" t="s">
        <v>332</v>
      </c>
      <c r="D34" s="3" t="s">
        <v>42</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6.5">
      <c r="A35" s="227"/>
      <c r="B35" s="3" t="s">
        <v>333</v>
      </c>
      <c r="D35" s="3" t="s">
        <v>42</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c r="A36" s="227"/>
      <c r="B36" s="3" t="s">
        <v>216</v>
      </c>
      <c r="D36" s="3" t="s">
        <v>91</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c r="C37" s="36"/>
    </row>
    <row r="38" spans="1:56" ht="16.5">
      <c r="A38" s="86"/>
      <c r="C38" s="36"/>
    </row>
    <row r="39" spans="1:56" ht="16.5">
      <c r="A39" s="86">
        <v>1</v>
      </c>
      <c r="B39" s="3" t="s">
        <v>334</v>
      </c>
    </row>
    <row r="40" spans="1:56">
      <c r="B40" s="130" t="s">
        <v>155</v>
      </c>
    </row>
    <row r="41" spans="1:56">
      <c r="B41" s="3" t="s">
        <v>318</v>
      </c>
    </row>
    <row r="42" spans="1:56">
      <c r="B42" s="3" t="s">
        <v>335</v>
      </c>
    </row>
    <row r="43" spans="1:56" ht="16.5">
      <c r="A43" s="86">
        <v>2</v>
      </c>
      <c r="B43" s="70" t="s">
        <v>154</v>
      </c>
    </row>
    <row r="48" spans="1:56">
      <c r="C48" s="36"/>
    </row>
    <row r="113" spans="2:2">
      <c r="B113" s="3" t="s">
        <v>198</v>
      </c>
    </row>
    <row r="114" spans="2:2">
      <c r="B114" s="3" t="s">
        <v>197</v>
      </c>
    </row>
    <row r="115" spans="2:2">
      <c r="B115" s="3" t="s">
        <v>319</v>
      </c>
    </row>
    <row r="116" spans="2:2">
      <c r="B116" s="3" t="s">
        <v>158</v>
      </c>
    </row>
    <row r="117" spans="2:2">
      <c r="B117" s="3" t="s">
        <v>159</v>
      </c>
    </row>
    <row r="118" spans="2:2">
      <c r="B118" s="3" t="s">
        <v>160</v>
      </c>
    </row>
    <row r="119" spans="2:2">
      <c r="B119" s="3" t="s">
        <v>161</v>
      </c>
    </row>
    <row r="120" spans="2:2">
      <c r="B120" s="3" t="s">
        <v>162</v>
      </c>
    </row>
    <row r="121" spans="2:2">
      <c r="B121" s="3" t="s">
        <v>163</v>
      </c>
    </row>
    <row r="122" spans="2:2">
      <c r="B122" s="3" t="s">
        <v>164</v>
      </c>
    </row>
    <row r="123" spans="2:2">
      <c r="B123" s="3" t="s">
        <v>165</v>
      </c>
    </row>
    <row r="124" spans="2:2">
      <c r="B124" s="3" t="s">
        <v>166</v>
      </c>
    </row>
    <row r="125" spans="2:2">
      <c r="B125" s="3" t="s">
        <v>199</v>
      </c>
    </row>
    <row r="126" spans="2:2">
      <c r="B126" s="3" t="s">
        <v>167</v>
      </c>
    </row>
    <row r="127" spans="2:2">
      <c r="B127" s="3" t="s">
        <v>168</v>
      </c>
    </row>
    <row r="128" spans="2:2">
      <c r="B128" s="3" t="s">
        <v>169</v>
      </c>
    </row>
    <row r="129" spans="2:2">
      <c r="B129" s="3" t="s">
        <v>170</v>
      </c>
    </row>
    <row r="130" spans="2:2">
      <c r="B130" s="3" t="s">
        <v>171</v>
      </c>
    </row>
    <row r="131" spans="2:2">
      <c r="B131" s="3" t="s">
        <v>172</v>
      </c>
    </row>
    <row r="132" spans="2:2">
      <c r="B132" s="3" t="s">
        <v>173</v>
      </c>
    </row>
    <row r="133" spans="2:2">
      <c r="B133" s="3" t="s">
        <v>174</v>
      </c>
    </row>
    <row r="134" spans="2:2">
      <c r="B134" s="3" t="s">
        <v>175</v>
      </c>
    </row>
    <row r="135" spans="2:2">
      <c r="B135" s="3" t="s">
        <v>200</v>
      </c>
    </row>
    <row r="136" spans="2:2">
      <c r="B136" s="3" t="s">
        <v>201</v>
      </c>
    </row>
    <row r="137" spans="2:2">
      <c r="B137" s="3" t="s">
        <v>176</v>
      </c>
    </row>
    <row r="138" spans="2:2">
      <c r="B138" s="3" t="s">
        <v>177</v>
      </c>
    </row>
    <row r="139" spans="2:2">
      <c r="B139" s="3" t="s">
        <v>178</v>
      </c>
    </row>
    <row r="140" spans="2:2">
      <c r="B140" s="3" t="s">
        <v>179</v>
      </c>
    </row>
    <row r="141" spans="2:2">
      <c r="B141" s="3" t="s">
        <v>180</v>
      </c>
    </row>
    <row r="142" spans="2:2">
      <c r="B142" s="3" t="s">
        <v>181</v>
      </c>
    </row>
    <row r="143" spans="2:2">
      <c r="B143" s="3" t="s">
        <v>182</v>
      </c>
    </row>
    <row r="144" spans="2:2">
      <c r="B144" s="3" t="s">
        <v>183</v>
      </c>
    </row>
    <row r="145" spans="2:2">
      <c r="B145" s="3" t="s">
        <v>184</v>
      </c>
    </row>
    <row r="146" spans="2:2">
      <c r="B146" s="3" t="s">
        <v>185</v>
      </c>
    </row>
    <row r="147" spans="2:2">
      <c r="B147" s="3" t="s">
        <v>186</v>
      </c>
    </row>
    <row r="148" spans="2:2">
      <c r="B148" s="3" t="s">
        <v>187</v>
      </c>
    </row>
    <row r="149" spans="2:2">
      <c r="B149" s="3" t="s">
        <v>188</v>
      </c>
    </row>
    <row r="150" spans="2:2">
      <c r="B150" s="3" t="s">
        <v>189</v>
      </c>
    </row>
    <row r="151" spans="2:2">
      <c r="B151" s="3" t="s">
        <v>190</v>
      </c>
    </row>
    <row r="152" spans="2:2">
      <c r="B152" s="3" t="s">
        <v>191</v>
      </c>
    </row>
    <row r="153" spans="2:2">
      <c r="B153" s="3" t="s">
        <v>192</v>
      </c>
    </row>
    <row r="154" spans="2:2">
      <c r="B154" s="3" t="s">
        <v>193</v>
      </c>
    </row>
    <row r="155" spans="2:2">
      <c r="B155" s="3" t="s">
        <v>194</v>
      </c>
    </row>
    <row r="156" spans="2:2">
      <c r="B156" s="3" t="s">
        <v>195</v>
      </c>
    </row>
    <row r="157" spans="2:2">
      <c r="B157" s="3" t="s">
        <v>196</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worksheet>
</file>

<file path=xl/worksheets/sheet6.xml><?xml version="1.0" encoding="utf-8"?>
<worksheet xmlns="http://schemas.openxmlformats.org/spreadsheetml/2006/main" xmlns:r="http://schemas.openxmlformats.org/officeDocument/2006/relationships">
  <sheetPr codeName="Sheet5"/>
  <dimension ref="A1:J23"/>
  <sheetViews>
    <sheetView workbookViewId="0"/>
  </sheetViews>
  <sheetFormatPr defaultRowHeight="15"/>
  <cols>
    <col min="1" max="1" width="5.85546875" style="1" customWidth="1"/>
    <col min="2" max="2" width="64.85546875" style="1" customWidth="1"/>
    <col min="3" max="4" width="15.85546875" style="1" bestFit="1" customWidth="1"/>
    <col min="5" max="5" width="11" style="1" bestFit="1" customWidth="1"/>
    <col min="6" max="16384" width="9.140625" style="1"/>
  </cols>
  <sheetData>
    <row r="1" spans="1:10" s="167" customFormat="1" ht="19.5">
      <c r="A1" s="99" t="s">
        <v>366</v>
      </c>
    </row>
    <row r="2" spans="1:10" s="167" customFormat="1" ht="19.5">
      <c r="A2" s="167" t="s">
        <v>78</v>
      </c>
      <c r="G2" s="3" t="s">
        <v>374</v>
      </c>
      <c r="H2" s="3"/>
      <c r="I2" s="3"/>
      <c r="J2">
        <v>1.08295872496935</v>
      </c>
    </row>
    <row r="5" spans="1:10">
      <c r="D5" s="139"/>
    </row>
    <row r="6" spans="1:10">
      <c r="D6" s="183"/>
    </row>
    <row r="7" spans="1:10" s="158" customFormat="1" ht="23.25" customHeight="1">
      <c r="B7" s="172"/>
      <c r="C7" s="172" t="s">
        <v>341</v>
      </c>
      <c r="D7" s="184"/>
    </row>
    <row r="8" spans="1:10" ht="15.75">
      <c r="B8" s="188" t="s">
        <v>339</v>
      </c>
      <c r="C8" s="189">
        <f>5000000/J2</f>
        <v>4616981.1320754727</v>
      </c>
      <c r="D8" s="185"/>
      <c r="F8" s="187"/>
    </row>
    <row r="9" spans="1:10">
      <c r="B9" s="179">
        <v>2018</v>
      </c>
      <c r="C9" s="182">
        <f>850000/J2</f>
        <v>784886.79245283036</v>
      </c>
      <c r="D9" s="185"/>
    </row>
    <row r="10" spans="1:10">
      <c r="B10" s="132">
        <v>2019</v>
      </c>
      <c r="C10" s="140">
        <f>4150000/J2</f>
        <v>3832094.3396226424</v>
      </c>
      <c r="D10" s="183"/>
    </row>
    <row r="11" spans="1:10">
      <c r="B11" s="132" t="s">
        <v>364</v>
      </c>
      <c r="C11" s="132"/>
      <c r="D11" s="185"/>
    </row>
    <row r="12" spans="1:10">
      <c r="D12" s="183"/>
    </row>
    <row r="13" spans="1:10">
      <c r="B13" s="1" t="s">
        <v>381</v>
      </c>
    </row>
    <row r="14" spans="1:10">
      <c r="B14" s="1" t="s">
        <v>382</v>
      </c>
    </row>
    <row r="15" spans="1:10">
      <c r="B15" s="1" t="s">
        <v>383</v>
      </c>
    </row>
    <row r="20" spans="2:2">
      <c r="B20" s="24" t="s">
        <v>344</v>
      </c>
    </row>
    <row r="21" spans="2:2">
      <c r="B21" s="1" t="s">
        <v>359</v>
      </c>
    </row>
    <row r="22" spans="2:2">
      <c r="B22" s="1" t="s">
        <v>367</v>
      </c>
    </row>
    <row r="23" spans="2:2">
      <c r="B23" s="1" t="s">
        <v>376</v>
      </c>
    </row>
  </sheetData>
  <sheetProtection password="CD26" sheet="1" objects="1" scenarios="1" selectLockedCells="1" selectUn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sheetView>
  </sheetViews>
  <sheetFormatPr defaultRowHeight="15" outlineLevelRow="1"/>
  <cols>
    <col min="1" max="1" width="11.28515625" style="3" customWidth="1"/>
    <col min="2" max="2" width="37" style="3" customWidth="1"/>
    <col min="3" max="3" width="34.28515625" style="3" customWidth="1"/>
    <col min="4" max="4" width="7" style="3" bestFit="1" customWidth="1"/>
    <col min="5" max="5" width="9.7109375" style="3" customWidth="1"/>
    <col min="6" max="6" width="11" style="3" customWidth="1"/>
    <col min="7" max="7" width="10.42578125" style="3" customWidth="1"/>
    <col min="8" max="8" width="8.7109375" style="3" customWidth="1"/>
    <col min="9" max="9" width="9.85546875" style="3" customWidth="1"/>
    <col min="10" max="10" width="10.85546875" style="3" customWidth="1"/>
    <col min="11" max="49" width="8.7109375" style="3" customWidth="1"/>
    <col min="50" max="50" width="9.85546875" style="3" bestFit="1" customWidth="1"/>
    <col min="51" max="53" width="9.28515625" style="3" bestFit="1" customWidth="1"/>
    <col min="54" max="56" width="9.85546875" style="3" bestFit="1" customWidth="1"/>
    <col min="57" max="16384" width="9.140625" style="21"/>
  </cols>
  <sheetData>
    <row r="1" spans="1:56">
      <c r="A1" s="1"/>
      <c r="B1" s="2" t="s">
        <v>302</v>
      </c>
      <c r="C1" s="2" t="s">
        <v>375</v>
      </c>
      <c r="D1" s="2"/>
      <c r="E1" s="2"/>
      <c r="F1" s="2"/>
      <c r="G1" s="2"/>
      <c r="H1" s="2"/>
      <c r="I1" s="2"/>
      <c r="J1" s="2"/>
      <c r="K1" s="2"/>
      <c r="AQ1" s="21"/>
      <c r="AR1" s="21"/>
      <c r="AS1" s="21"/>
      <c r="AT1" s="21"/>
      <c r="AU1" s="21"/>
      <c r="AV1" s="21"/>
      <c r="AW1" s="21"/>
      <c r="AX1" s="21"/>
      <c r="AY1" s="21"/>
      <c r="AZ1" s="21"/>
      <c r="BA1" s="21"/>
      <c r="BB1" s="21"/>
      <c r="BC1" s="21"/>
      <c r="BD1" s="21"/>
    </row>
    <row r="2" spans="1:56" ht="15.75" thickBot="1">
      <c r="AQ2" s="21"/>
      <c r="AR2" s="21"/>
      <c r="AS2" s="21"/>
      <c r="AT2" s="21"/>
      <c r="AU2" s="21"/>
      <c r="AV2" s="21"/>
      <c r="AW2" s="21"/>
      <c r="AX2" s="21"/>
      <c r="AY2" s="21"/>
      <c r="AZ2" s="21"/>
      <c r="BA2" s="21"/>
      <c r="BB2" s="21"/>
      <c r="BC2" s="21"/>
      <c r="BD2" s="21"/>
    </row>
    <row r="3" spans="1:56">
      <c r="B3" s="46" t="s">
        <v>85</v>
      </c>
      <c r="C3" s="47" t="s">
        <v>97</v>
      </c>
      <c r="D3" s="15"/>
      <c r="E3" s="8"/>
      <c r="F3" s="8"/>
      <c r="G3" s="8"/>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80"/>
      <c r="AR3" s="80"/>
      <c r="AS3" s="80"/>
      <c r="AT3" s="80"/>
      <c r="AU3" s="80"/>
      <c r="AV3" s="80"/>
      <c r="AW3" s="80"/>
      <c r="AX3" s="21"/>
      <c r="AY3" s="21"/>
      <c r="AZ3" s="21"/>
      <c r="BA3" s="21"/>
      <c r="BB3" s="21"/>
      <c r="BC3" s="21"/>
      <c r="BD3" s="21"/>
    </row>
    <row r="4" spans="1:56">
      <c r="B4" s="48">
        <v>16</v>
      </c>
      <c r="C4" s="44">
        <f ca="1">INDEX($E$81:$BD$81,1,$C$9+$B4-1)</f>
        <v>1.7760990326285058</v>
      </c>
      <c r="D4" s="8"/>
      <c r="E4" s="8"/>
      <c r="F4" s="87"/>
      <c r="G4" s="8"/>
      <c r="I4" s="40"/>
      <c r="AQ4" s="21"/>
      <c r="AR4" s="21"/>
      <c r="AS4" s="21"/>
      <c r="AT4" s="21"/>
      <c r="AU4" s="21"/>
      <c r="AV4" s="21"/>
      <c r="AW4" s="21"/>
      <c r="AX4" s="21"/>
      <c r="AY4" s="21"/>
      <c r="AZ4" s="21"/>
      <c r="BA4" s="21"/>
      <c r="BB4" s="21"/>
      <c r="BC4" s="21"/>
      <c r="BD4" s="21"/>
    </row>
    <row r="5" spans="1:56">
      <c r="B5" s="48">
        <v>24</v>
      </c>
      <c r="C5" s="44">
        <f ca="1">INDEX($E$81:$BD$81,1,$C$9+$B5-1)</f>
        <v>2.0882001990507328</v>
      </c>
      <c r="D5" s="17"/>
      <c r="E5" s="63"/>
      <c r="F5" s="8"/>
      <c r="G5" s="8"/>
      <c r="AQ5" s="21"/>
      <c r="AR5" s="21"/>
      <c r="AS5" s="21"/>
      <c r="AT5" s="21"/>
      <c r="AU5" s="21"/>
      <c r="AV5" s="21"/>
      <c r="AW5" s="21"/>
      <c r="AX5" s="21"/>
      <c r="AY5" s="21"/>
      <c r="AZ5" s="21"/>
      <c r="BA5" s="21"/>
      <c r="BB5" s="21"/>
      <c r="BC5" s="21"/>
      <c r="BD5" s="21"/>
    </row>
    <row r="6" spans="1:56">
      <c r="B6" s="48">
        <v>32</v>
      </c>
      <c r="C6" s="44">
        <f ca="1">INDEX($E$81:$BD$81,1,$C$9+$B6-1)</f>
        <v>2.2314917136204597</v>
      </c>
      <c r="D6" s="8"/>
      <c r="E6" s="8"/>
      <c r="F6" s="8"/>
      <c r="G6" s="8"/>
      <c r="AQ6" s="21"/>
      <c r="AR6" s="21"/>
      <c r="AS6" s="21"/>
      <c r="AT6" s="21"/>
      <c r="AU6" s="21"/>
      <c r="AV6" s="21"/>
      <c r="AW6" s="21"/>
      <c r="AX6" s="21"/>
      <c r="AY6" s="21"/>
      <c r="AZ6" s="21"/>
      <c r="BA6" s="21"/>
      <c r="BB6" s="21"/>
      <c r="BC6" s="21"/>
      <c r="BD6" s="21"/>
    </row>
    <row r="7" spans="1:56">
      <c r="B7" s="48">
        <v>45</v>
      </c>
      <c r="C7" s="44">
        <f ca="1">INDEX($E$81:$BD$81,1,$C$9+$B7-1)</f>
        <v>2.3020179022438714</v>
      </c>
      <c r="D7" s="8"/>
      <c r="E7" s="8"/>
      <c r="F7" s="8"/>
      <c r="G7" s="8"/>
      <c r="AQ7" s="21"/>
      <c r="AR7" s="21"/>
      <c r="AS7" s="21"/>
      <c r="AT7" s="21"/>
      <c r="AU7" s="21"/>
      <c r="AV7" s="21"/>
      <c r="AW7" s="21"/>
      <c r="AX7" s="21"/>
      <c r="AY7" s="21"/>
      <c r="AZ7" s="21"/>
      <c r="BA7" s="21"/>
      <c r="BB7" s="21"/>
      <c r="BC7" s="21"/>
      <c r="BD7" s="21"/>
    </row>
    <row r="8" spans="1:56">
      <c r="B8" s="49"/>
      <c r="C8" s="44"/>
      <c r="D8" s="8"/>
      <c r="E8" s="8"/>
      <c r="F8" s="8"/>
      <c r="G8" s="8"/>
      <c r="AQ8" s="21"/>
      <c r="AR8" s="21"/>
      <c r="AS8" s="21"/>
      <c r="AT8" s="21"/>
      <c r="AU8" s="21"/>
      <c r="AV8" s="21"/>
      <c r="AW8" s="21"/>
      <c r="AX8" s="21"/>
      <c r="AY8" s="21"/>
      <c r="AZ8" s="21"/>
      <c r="BA8" s="21"/>
      <c r="BB8" s="21"/>
      <c r="BC8" s="21"/>
      <c r="BD8" s="21"/>
    </row>
    <row r="9" spans="1:56" ht="15.75" thickBot="1">
      <c r="B9" s="114" t="s">
        <v>83</v>
      </c>
      <c r="C9" s="45">
        <f>IF(E18&lt;0,1,IF(F18&lt;0,2,IF(G18&lt;0,3,IF(H18&lt;0,4,IF(I18&lt;0,5,IF(J18&lt;0,6,IF(K18&lt;0,7,8)))))))</f>
        <v>1</v>
      </c>
      <c r="D9" s="8"/>
      <c r="E9" s="8"/>
      <c r="F9" s="8"/>
      <c r="G9" s="8"/>
      <c r="AQ9" s="21"/>
      <c r="AR9" s="21"/>
      <c r="AS9" s="21"/>
      <c r="AT9" s="21"/>
      <c r="AU9" s="21"/>
      <c r="AV9" s="21"/>
      <c r="AW9" s="21"/>
      <c r="AX9" s="21"/>
      <c r="AY9" s="21"/>
      <c r="AZ9" s="21"/>
      <c r="BA9" s="21"/>
      <c r="BB9" s="21"/>
      <c r="BC9" s="21"/>
      <c r="BD9" s="21"/>
    </row>
    <row r="10" spans="1:56">
      <c r="E10" s="4" t="s">
        <v>15</v>
      </c>
      <c r="F10" s="5"/>
      <c r="G10" s="5"/>
      <c r="H10" s="5"/>
      <c r="I10" s="5"/>
      <c r="J10" s="5"/>
      <c r="K10" s="5"/>
      <c r="L10" s="6"/>
      <c r="M10" s="4" t="s">
        <v>19</v>
      </c>
      <c r="N10" s="5"/>
      <c r="O10" s="5"/>
      <c r="P10" s="5"/>
      <c r="Q10" s="5"/>
      <c r="R10" s="5"/>
      <c r="S10" s="5"/>
      <c r="T10" s="6"/>
      <c r="U10" s="4" t="s">
        <v>20</v>
      </c>
      <c r="V10" s="5"/>
      <c r="W10" s="5"/>
      <c r="X10" s="5"/>
      <c r="Y10" s="5"/>
      <c r="Z10" s="5"/>
      <c r="AA10" s="5"/>
      <c r="AB10" s="6"/>
      <c r="AC10" s="4" t="s">
        <v>21</v>
      </c>
      <c r="AD10" s="5"/>
      <c r="AE10" s="5"/>
      <c r="AF10" s="5"/>
      <c r="AG10" s="5"/>
      <c r="AH10" s="5"/>
      <c r="AI10" s="5"/>
      <c r="AJ10" s="6"/>
      <c r="AK10" s="4" t="s">
        <v>22</v>
      </c>
      <c r="AL10" s="5"/>
      <c r="AM10" s="5"/>
      <c r="AN10" s="5"/>
      <c r="AO10" s="5"/>
      <c r="AP10" s="5"/>
      <c r="AQ10" s="5"/>
      <c r="AR10" s="6"/>
      <c r="AS10" s="4" t="s">
        <v>23</v>
      </c>
      <c r="AT10" s="5"/>
      <c r="AU10" s="5"/>
      <c r="AV10" s="5"/>
      <c r="AW10" s="6"/>
      <c r="AX10" s="4"/>
      <c r="AY10" s="5"/>
      <c r="AZ10" s="5"/>
      <c r="BA10" s="4" t="s">
        <v>52</v>
      </c>
      <c r="BB10" s="5"/>
      <c r="BC10" s="5"/>
      <c r="BD10" s="6"/>
    </row>
    <row r="11" spans="1:56">
      <c r="E11" s="3">
        <v>1</v>
      </c>
      <c r="F11" s="3">
        <v>2</v>
      </c>
      <c r="G11" s="3">
        <v>3</v>
      </c>
      <c r="H11" s="3">
        <v>4</v>
      </c>
      <c r="I11" s="3">
        <v>5</v>
      </c>
      <c r="J11" s="3">
        <v>6</v>
      </c>
      <c r="K11" s="3">
        <v>7</v>
      </c>
      <c r="L11" s="3">
        <v>8</v>
      </c>
      <c r="M11" s="3">
        <v>9</v>
      </c>
      <c r="N11" s="3">
        <v>10</v>
      </c>
      <c r="O11" s="3">
        <v>11</v>
      </c>
      <c r="P11" s="3">
        <v>12</v>
      </c>
      <c r="Q11" s="3">
        <v>13</v>
      </c>
      <c r="R11" s="3">
        <v>14</v>
      </c>
      <c r="S11" s="3">
        <v>15</v>
      </c>
      <c r="T11" s="3">
        <v>16</v>
      </c>
      <c r="U11" s="3">
        <v>17</v>
      </c>
      <c r="V11" s="3">
        <v>18</v>
      </c>
      <c r="W11" s="3">
        <v>19</v>
      </c>
      <c r="X11" s="3">
        <v>20</v>
      </c>
      <c r="Y11" s="3">
        <v>21</v>
      </c>
      <c r="Z11" s="3">
        <v>22</v>
      </c>
      <c r="AA11" s="3">
        <v>23</v>
      </c>
      <c r="AB11" s="3">
        <v>24</v>
      </c>
      <c r="AC11" s="3">
        <v>25</v>
      </c>
      <c r="AD11" s="3">
        <v>26</v>
      </c>
      <c r="AE11" s="3">
        <v>27</v>
      </c>
      <c r="AF11" s="3">
        <v>28</v>
      </c>
      <c r="AG11" s="3">
        <v>29</v>
      </c>
      <c r="AH11" s="3">
        <v>30</v>
      </c>
      <c r="AI11" s="3">
        <v>31</v>
      </c>
      <c r="AJ11" s="3">
        <v>32</v>
      </c>
      <c r="AK11" s="3">
        <v>33</v>
      </c>
      <c r="AL11" s="3">
        <v>34</v>
      </c>
      <c r="AM11" s="3">
        <v>35</v>
      </c>
      <c r="AN11" s="3">
        <v>36</v>
      </c>
      <c r="AO11" s="3">
        <v>37</v>
      </c>
      <c r="AP11" s="3">
        <v>38</v>
      </c>
      <c r="AQ11" s="3">
        <v>39</v>
      </c>
      <c r="AR11" s="3">
        <v>40</v>
      </c>
      <c r="AS11" s="3">
        <v>41</v>
      </c>
      <c r="AT11" s="3">
        <v>42</v>
      </c>
      <c r="AU11" s="3">
        <v>43</v>
      </c>
      <c r="AV11" s="3">
        <v>44</v>
      </c>
      <c r="AW11" s="3">
        <v>45</v>
      </c>
      <c r="AX11" s="3">
        <v>46</v>
      </c>
      <c r="AY11" s="3">
        <v>47</v>
      </c>
      <c r="AZ11" s="3">
        <v>48</v>
      </c>
      <c r="BA11" s="3">
        <v>49</v>
      </c>
      <c r="BB11" s="3">
        <v>50</v>
      </c>
      <c r="BC11" s="3">
        <v>51</v>
      </c>
      <c r="BD11" s="3">
        <v>52</v>
      </c>
    </row>
    <row r="12" spans="1:56">
      <c r="C12" s="3" t="s">
        <v>46</v>
      </c>
      <c r="D12" s="3" t="s">
        <v>47</v>
      </c>
      <c r="E12" s="8">
        <v>2016</v>
      </c>
      <c r="F12" s="8">
        <v>2017</v>
      </c>
      <c r="G12" s="8">
        <v>2018</v>
      </c>
      <c r="H12" s="8">
        <v>2019</v>
      </c>
      <c r="I12" s="8">
        <v>2020</v>
      </c>
      <c r="J12" s="8">
        <v>2021</v>
      </c>
      <c r="K12" s="8">
        <v>2022</v>
      </c>
      <c r="L12" s="8">
        <v>2023</v>
      </c>
      <c r="M12" s="3">
        <v>2024</v>
      </c>
      <c r="N12" s="3">
        <v>2025</v>
      </c>
      <c r="O12" s="3">
        <v>2026</v>
      </c>
      <c r="P12" s="3">
        <v>2027</v>
      </c>
      <c r="Q12" s="3">
        <v>2028</v>
      </c>
      <c r="R12" s="3">
        <v>2029</v>
      </c>
      <c r="S12" s="3">
        <v>2030</v>
      </c>
      <c r="T12" s="3">
        <v>2031</v>
      </c>
      <c r="U12" s="3">
        <v>2032</v>
      </c>
      <c r="V12" s="3">
        <v>2033</v>
      </c>
      <c r="W12" s="3">
        <v>2034</v>
      </c>
      <c r="X12" s="3">
        <v>2035</v>
      </c>
      <c r="Y12" s="3">
        <v>2036</v>
      </c>
      <c r="Z12" s="3">
        <v>2037</v>
      </c>
      <c r="AA12" s="3">
        <v>2038</v>
      </c>
      <c r="AB12" s="3">
        <v>2039</v>
      </c>
      <c r="AC12" s="3">
        <v>2040</v>
      </c>
      <c r="AD12" s="3">
        <v>2041</v>
      </c>
      <c r="AE12" s="3">
        <v>2042</v>
      </c>
      <c r="AF12" s="3">
        <v>2043</v>
      </c>
      <c r="AG12" s="3">
        <v>2044</v>
      </c>
      <c r="AH12" s="3">
        <v>2045</v>
      </c>
      <c r="AI12" s="3">
        <v>2046</v>
      </c>
      <c r="AJ12" s="3">
        <v>2047</v>
      </c>
      <c r="AK12" s="3">
        <v>2048</v>
      </c>
      <c r="AL12" s="3">
        <v>2049</v>
      </c>
      <c r="AM12" s="3">
        <v>2050</v>
      </c>
      <c r="AN12" s="3">
        <v>2051</v>
      </c>
      <c r="AO12" s="3">
        <v>2052</v>
      </c>
      <c r="AP12" s="3">
        <v>2053</v>
      </c>
      <c r="AQ12" s="3">
        <v>2054</v>
      </c>
      <c r="AR12" s="3">
        <v>2055</v>
      </c>
      <c r="AS12" s="3">
        <v>2056</v>
      </c>
      <c r="AT12" s="3">
        <v>2057</v>
      </c>
      <c r="AU12" s="3">
        <v>2058</v>
      </c>
      <c r="AV12" s="3">
        <v>2059</v>
      </c>
      <c r="AW12" s="3">
        <v>2060</v>
      </c>
      <c r="AX12" s="3">
        <v>2061</v>
      </c>
      <c r="AY12" s="3">
        <v>2062</v>
      </c>
      <c r="AZ12" s="3">
        <v>2063</v>
      </c>
      <c r="BA12" s="3">
        <v>2064</v>
      </c>
      <c r="BB12" s="3">
        <v>2065</v>
      </c>
      <c r="BC12" s="3">
        <v>2066</v>
      </c>
      <c r="BD12" s="3">
        <v>2067</v>
      </c>
    </row>
    <row r="13" spans="1:56">
      <c r="A13" s="228" t="s">
        <v>11</v>
      </c>
      <c r="B13" s="174" t="s">
        <v>159</v>
      </c>
      <c r="C13" s="175" t="s">
        <v>372</v>
      </c>
      <c r="D13" s="61" t="s">
        <v>40</v>
      </c>
      <c r="E13" s="62"/>
      <c r="F13" s="62">
        <f>-'DSR Workings'!C16/1000000</f>
        <v>-4.0240050222274691E-2</v>
      </c>
      <c r="G13" s="62">
        <f>-'DSR Workings'!$F$7/1000000</f>
        <v>-3.7397547169811335E-2</v>
      </c>
      <c r="H13" s="62">
        <f>-'DSR Workings'!$F$7/1000000</f>
        <v>-3.7397547169811335E-2</v>
      </c>
      <c r="I13" s="62">
        <f>-'DSR Workings'!$F$7/1000000</f>
        <v>-3.7397547169811335E-2</v>
      </c>
      <c r="J13" s="62">
        <f>-'DSR Workings'!$F$7/1000000</f>
        <v>-3.7397547169811335E-2</v>
      </c>
      <c r="K13" s="62">
        <f>-'DSR Workings'!$F$7/1000000</f>
        <v>-3.7397547169811335E-2</v>
      </c>
      <c r="L13" s="62">
        <f>-'DSR Workings'!$F$7/1000000</f>
        <v>-3.7397547169811335E-2</v>
      </c>
      <c r="M13" s="62">
        <f>-'DSR Workings'!$F$7/1000000</f>
        <v>-3.7397547169811335E-2</v>
      </c>
      <c r="N13" s="62">
        <f>-'DSR Workings'!$F$7/1000000</f>
        <v>-3.7397547169811335E-2</v>
      </c>
      <c r="O13" s="62">
        <f>-'DSR Workings'!$F$7/1000000</f>
        <v>-3.7397547169811335E-2</v>
      </c>
      <c r="P13" s="62">
        <f>-'DSR Workings'!$F$7/1000000</f>
        <v>-3.7397547169811335E-2</v>
      </c>
      <c r="Q13" s="62">
        <f>-'DSR Workings'!$F$7/1000000</f>
        <v>-3.7397547169811335E-2</v>
      </c>
      <c r="R13" s="62">
        <f>-'DSR Workings'!$F$7/1000000</f>
        <v>-3.7397547169811335E-2</v>
      </c>
      <c r="S13" s="62">
        <f>-'DSR Workings'!$F$7/1000000</f>
        <v>-3.7397547169811335E-2</v>
      </c>
      <c r="T13" s="62">
        <f>-'DSR Workings'!$F$7/1000000</f>
        <v>-3.7397547169811335E-2</v>
      </c>
      <c r="U13" s="62">
        <f>-'DSR Workings'!$F$7/1000000</f>
        <v>-3.7397547169811335E-2</v>
      </c>
      <c r="V13" s="62">
        <f>-'DSR Workings'!$F$7/1000000</f>
        <v>-3.7397547169811335E-2</v>
      </c>
      <c r="W13" s="62">
        <f>-'DSR Workings'!$F$7/1000000</f>
        <v>-3.7397547169811335E-2</v>
      </c>
      <c r="X13" s="62">
        <f>-'DSR Workings'!$F$7/1000000</f>
        <v>-3.7397547169811335E-2</v>
      </c>
      <c r="Y13" s="62">
        <f>-'DSR Workings'!$F$7/1000000</f>
        <v>-3.7397547169811335E-2</v>
      </c>
      <c r="Z13" s="62">
        <f>-'DSR Workings'!$F$7/1000000</f>
        <v>-3.7397547169811335E-2</v>
      </c>
      <c r="AA13" s="62">
        <f>-'DSR Workings'!$F$7/1000000</f>
        <v>-3.7397547169811335E-2</v>
      </c>
      <c r="AB13" s="62">
        <f>-'DSR Workings'!$F$7/1000000</f>
        <v>-3.7397547169811335E-2</v>
      </c>
      <c r="AC13" s="62">
        <f>-'DSR Workings'!$F$7/1000000</f>
        <v>-3.7397547169811335E-2</v>
      </c>
      <c r="AD13" s="62">
        <f>-'DSR Workings'!$F$7/1000000</f>
        <v>-3.7397547169811335E-2</v>
      </c>
      <c r="AE13" s="62">
        <f>-'DSR Workings'!$F$7/1000000</f>
        <v>-3.7397547169811335E-2</v>
      </c>
      <c r="AF13" s="62">
        <f>-'DSR Workings'!$F$7/1000000</f>
        <v>-3.7397547169811335E-2</v>
      </c>
      <c r="AG13" s="62">
        <f>-'DSR Workings'!$F$7/1000000</f>
        <v>-3.7397547169811335E-2</v>
      </c>
      <c r="AH13" s="62">
        <f>-'DSR Workings'!$F$7/1000000</f>
        <v>-3.7397547169811335E-2</v>
      </c>
      <c r="AI13" s="62">
        <f>-'DSR Workings'!$F$7/1000000</f>
        <v>-3.7397547169811335E-2</v>
      </c>
      <c r="AJ13" s="62">
        <f>-'DSR Workings'!$F$7/1000000</f>
        <v>-3.7397547169811335E-2</v>
      </c>
      <c r="AK13" s="62">
        <f>-'DSR Workings'!$F$7/1000000</f>
        <v>-3.7397547169811335E-2</v>
      </c>
      <c r="AL13" s="62">
        <f>-'DSR Workings'!$F$7/1000000</f>
        <v>-3.7397547169811335E-2</v>
      </c>
      <c r="AM13" s="62">
        <f>-'DSR Workings'!$F$7/1000000</f>
        <v>-3.7397547169811335E-2</v>
      </c>
      <c r="AN13" s="62">
        <f>-'DSR Workings'!$F$7/1000000</f>
        <v>-3.7397547169811335E-2</v>
      </c>
      <c r="AO13" s="62">
        <f>-'DSR Workings'!$F$7/1000000</f>
        <v>-3.7397547169811335E-2</v>
      </c>
      <c r="AP13" s="62">
        <f>-'DSR Workings'!$F$7/1000000</f>
        <v>-3.7397547169811335E-2</v>
      </c>
      <c r="AQ13" s="62">
        <f>-'DSR Workings'!$F$7/1000000</f>
        <v>-3.7397547169811335E-2</v>
      </c>
      <c r="AR13" s="62">
        <f>-'DSR Workings'!$F$7/1000000</f>
        <v>-3.7397547169811335E-2</v>
      </c>
      <c r="AS13" s="62">
        <f>-'DSR Workings'!$F$7/1000000</f>
        <v>-3.7397547169811335E-2</v>
      </c>
      <c r="AT13" s="62">
        <f>-'DSR Workings'!$F$7/1000000</f>
        <v>-3.7397547169811335E-2</v>
      </c>
      <c r="AU13" s="62">
        <f>-'DSR Workings'!$F$7/1000000</f>
        <v>-3.7397547169811335E-2</v>
      </c>
      <c r="AV13" s="62">
        <f>-'DSR Workings'!$F$7/1000000</f>
        <v>-3.7397547169811335E-2</v>
      </c>
      <c r="AW13" s="62">
        <f>-'DSR Workings'!$F$7/1000000</f>
        <v>-3.7397547169811335E-2</v>
      </c>
      <c r="AX13" s="61"/>
      <c r="AY13" s="61"/>
      <c r="AZ13" s="61"/>
      <c r="BA13" s="61"/>
      <c r="BB13" s="61"/>
      <c r="BC13" s="61"/>
      <c r="BD13" s="61"/>
    </row>
    <row r="14" spans="1:56">
      <c r="A14" s="229"/>
      <c r="B14" s="174" t="s">
        <v>159</v>
      </c>
      <c r="C14" s="174" t="s">
        <v>363</v>
      </c>
      <c r="D14" s="61" t="s">
        <v>40</v>
      </c>
      <c r="E14" s="62">
        <f>-'DSR Workings'!B43/1000000</f>
        <v>-0.02</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c r="AY14" s="61"/>
      <c r="AZ14" s="61"/>
      <c r="BA14" s="61"/>
      <c r="BB14" s="61"/>
      <c r="BC14" s="61"/>
      <c r="BD14" s="61"/>
    </row>
    <row r="15" spans="1:56">
      <c r="A15" s="229"/>
      <c r="B15" s="61" t="s">
        <v>159</v>
      </c>
      <c r="C15" s="60"/>
      <c r="D15" s="61" t="s">
        <v>40</v>
      </c>
      <c r="E15" s="62"/>
      <c r="F15" s="62"/>
      <c r="G15" s="62"/>
      <c r="H15" s="62"/>
      <c r="I15" s="62"/>
      <c r="J15" s="62">
        <f>'Baseline scenario'!F7</f>
        <v>0</v>
      </c>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c r="A16" s="229"/>
      <c r="B16" s="61" t="s">
        <v>198</v>
      </c>
      <c r="C16" s="60"/>
      <c r="D16" s="61" t="s">
        <v>40</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c r="A17" s="229"/>
      <c r="B17" s="61" t="s">
        <v>198</v>
      </c>
      <c r="C17" s="60"/>
      <c r="D17" s="61" t="s">
        <v>40</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c r="A18" s="230"/>
      <c r="B18" s="125" t="s">
        <v>197</v>
      </c>
      <c r="C18" s="131"/>
      <c r="D18" s="126" t="s">
        <v>40</v>
      </c>
      <c r="E18" s="59">
        <f>SUM(E13:E17)</f>
        <v>-0.02</v>
      </c>
      <c r="F18" s="59">
        <f t="shared" ref="F18:AW18" si="0">SUM(F13:F17)</f>
        <v>-4.0240050222274691E-2</v>
      </c>
      <c r="G18" s="59">
        <f t="shared" si="0"/>
        <v>-3.7397547169811335E-2</v>
      </c>
      <c r="H18" s="59">
        <f t="shared" si="0"/>
        <v>-3.7397547169811335E-2</v>
      </c>
      <c r="I18" s="59">
        <f t="shared" si="0"/>
        <v>-3.7397547169811335E-2</v>
      </c>
      <c r="J18" s="59">
        <f t="shared" si="0"/>
        <v>-3.7397547169811335E-2</v>
      </c>
      <c r="K18" s="59">
        <f t="shared" si="0"/>
        <v>-3.7397547169811335E-2</v>
      </c>
      <c r="L18" s="59">
        <f t="shared" si="0"/>
        <v>-3.7397547169811335E-2</v>
      </c>
      <c r="M18" s="59">
        <f t="shared" si="0"/>
        <v>-3.7397547169811335E-2</v>
      </c>
      <c r="N18" s="59">
        <f t="shared" si="0"/>
        <v>-3.7397547169811335E-2</v>
      </c>
      <c r="O18" s="59">
        <f t="shared" si="0"/>
        <v>-3.7397547169811335E-2</v>
      </c>
      <c r="P18" s="59">
        <f t="shared" si="0"/>
        <v>-3.7397547169811335E-2</v>
      </c>
      <c r="Q18" s="59">
        <f t="shared" si="0"/>
        <v>-3.7397547169811335E-2</v>
      </c>
      <c r="R18" s="59">
        <f t="shared" si="0"/>
        <v>-3.7397547169811335E-2</v>
      </c>
      <c r="S18" s="59">
        <f t="shared" si="0"/>
        <v>-3.7397547169811335E-2</v>
      </c>
      <c r="T18" s="59">
        <f t="shared" si="0"/>
        <v>-3.7397547169811335E-2</v>
      </c>
      <c r="U18" s="59">
        <f t="shared" si="0"/>
        <v>-3.7397547169811335E-2</v>
      </c>
      <c r="V18" s="59">
        <f t="shared" si="0"/>
        <v>-3.7397547169811335E-2</v>
      </c>
      <c r="W18" s="59">
        <f t="shared" si="0"/>
        <v>-3.7397547169811335E-2</v>
      </c>
      <c r="X18" s="59">
        <f t="shared" si="0"/>
        <v>-3.7397547169811335E-2</v>
      </c>
      <c r="Y18" s="59">
        <f t="shared" si="0"/>
        <v>-3.7397547169811335E-2</v>
      </c>
      <c r="Z18" s="59">
        <f t="shared" si="0"/>
        <v>-3.7397547169811335E-2</v>
      </c>
      <c r="AA18" s="59">
        <f t="shared" si="0"/>
        <v>-3.7397547169811335E-2</v>
      </c>
      <c r="AB18" s="59">
        <f t="shared" si="0"/>
        <v>-3.7397547169811335E-2</v>
      </c>
      <c r="AC18" s="59">
        <f t="shared" si="0"/>
        <v>-3.7397547169811335E-2</v>
      </c>
      <c r="AD18" s="59">
        <f t="shared" si="0"/>
        <v>-3.7397547169811335E-2</v>
      </c>
      <c r="AE18" s="59">
        <f t="shared" si="0"/>
        <v>-3.7397547169811335E-2</v>
      </c>
      <c r="AF18" s="59">
        <f t="shared" si="0"/>
        <v>-3.7397547169811335E-2</v>
      </c>
      <c r="AG18" s="59">
        <f t="shared" si="0"/>
        <v>-3.7397547169811335E-2</v>
      </c>
      <c r="AH18" s="59">
        <f t="shared" si="0"/>
        <v>-3.7397547169811335E-2</v>
      </c>
      <c r="AI18" s="59">
        <f t="shared" si="0"/>
        <v>-3.7397547169811335E-2</v>
      </c>
      <c r="AJ18" s="59">
        <f t="shared" si="0"/>
        <v>-3.7397547169811335E-2</v>
      </c>
      <c r="AK18" s="59">
        <f t="shared" si="0"/>
        <v>-3.7397547169811335E-2</v>
      </c>
      <c r="AL18" s="59">
        <f t="shared" si="0"/>
        <v>-3.7397547169811335E-2</v>
      </c>
      <c r="AM18" s="59">
        <f t="shared" si="0"/>
        <v>-3.7397547169811335E-2</v>
      </c>
      <c r="AN18" s="59">
        <f t="shared" si="0"/>
        <v>-3.7397547169811335E-2</v>
      </c>
      <c r="AO18" s="59">
        <f t="shared" si="0"/>
        <v>-3.7397547169811335E-2</v>
      </c>
      <c r="AP18" s="59">
        <f t="shared" si="0"/>
        <v>-3.7397547169811335E-2</v>
      </c>
      <c r="AQ18" s="59">
        <f t="shared" si="0"/>
        <v>-3.7397547169811335E-2</v>
      </c>
      <c r="AR18" s="59">
        <f t="shared" si="0"/>
        <v>-3.7397547169811335E-2</v>
      </c>
      <c r="AS18" s="59">
        <f t="shared" si="0"/>
        <v>-3.7397547169811335E-2</v>
      </c>
      <c r="AT18" s="59">
        <f t="shared" si="0"/>
        <v>-3.7397547169811335E-2</v>
      </c>
      <c r="AU18" s="59">
        <f t="shared" si="0"/>
        <v>-3.7397547169811335E-2</v>
      </c>
      <c r="AV18" s="59">
        <f t="shared" si="0"/>
        <v>-3.7397547169811335E-2</v>
      </c>
      <c r="AW18" s="59">
        <f t="shared" si="0"/>
        <v>-3.7397547169811335E-2</v>
      </c>
      <c r="AX18" s="61"/>
      <c r="AY18" s="61"/>
      <c r="AZ18" s="61"/>
      <c r="BA18" s="61"/>
      <c r="BB18" s="61"/>
      <c r="BC18" s="61"/>
      <c r="BD18" s="61"/>
    </row>
    <row r="19" spans="1:56">
      <c r="A19" s="231" t="s">
        <v>301</v>
      </c>
      <c r="B19" s="174" t="s">
        <v>159</v>
      </c>
      <c r="C19" s="176"/>
      <c r="D19" s="8" t="s">
        <v>40</v>
      </c>
      <c r="E19" s="33">
        <f>'Baseline scenario'!E7</f>
        <v>0</v>
      </c>
      <c r="F19" s="33">
        <f>'Baseline scenario'!F7</f>
        <v>0</v>
      </c>
      <c r="G19" s="33">
        <f ca="1">-'Baseline scenario'!G7</f>
        <v>0.78488679245283033</v>
      </c>
      <c r="H19" s="33">
        <f ca="1">-'Baseline scenario'!H7</f>
        <v>3.8320943396226426</v>
      </c>
      <c r="I19" s="33">
        <f ca="1">'Baseline scenario'!I7</f>
        <v>0</v>
      </c>
      <c r="J19" s="33">
        <f ca="1">'Baseline scenario'!J7</f>
        <v>0</v>
      </c>
      <c r="K19" s="33">
        <f ca="1">'Baseline scenario'!K7</f>
        <v>0</v>
      </c>
      <c r="L19" s="33">
        <f ca="1">'Baseline scenario'!L7</f>
        <v>0</v>
      </c>
      <c r="M19" s="33">
        <f ca="1">'Baseline scenario'!M7</f>
        <v>0</v>
      </c>
      <c r="N19" s="33">
        <f>'Baseline scenario'!N7</f>
        <v>0</v>
      </c>
      <c r="O19" s="33">
        <f>'Baseline scenario'!O7</f>
        <v>0</v>
      </c>
      <c r="P19" s="33">
        <f>'Baseline scenario'!P7</f>
        <v>0</v>
      </c>
      <c r="Q19" s="33">
        <f>'Baseline scenario'!Q7</f>
        <v>0</v>
      </c>
      <c r="R19" s="33">
        <f>'Baseline scenario'!R7</f>
        <v>0</v>
      </c>
      <c r="S19" s="33">
        <f>'Baseline scenario'!S7</f>
        <v>0</v>
      </c>
      <c r="T19" s="33">
        <f>'Baseline scenario'!T7</f>
        <v>0</v>
      </c>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c r="A20" s="231"/>
      <c r="B20" s="61" t="s">
        <v>198</v>
      </c>
      <c r="C20" s="7"/>
      <c r="D20" s="8" t="s">
        <v>40</v>
      </c>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c r="A21" s="231"/>
      <c r="B21" s="61" t="s">
        <v>198</v>
      </c>
      <c r="C21" s="7"/>
      <c r="D21" s="8" t="s">
        <v>40</v>
      </c>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c r="A22" s="231"/>
      <c r="B22" s="61" t="s">
        <v>198</v>
      </c>
      <c r="C22" s="7"/>
      <c r="D22" s="8" t="s">
        <v>40</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c r="A23" s="231"/>
      <c r="B23" s="61" t="s">
        <v>198</v>
      </c>
      <c r="C23" s="7"/>
      <c r="D23" s="8" t="s">
        <v>40</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c r="A24" s="231"/>
      <c r="B24" s="61" t="s">
        <v>198</v>
      </c>
      <c r="C24" s="7"/>
      <c r="D24" s="8" t="s">
        <v>40</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c r="A25" s="232"/>
      <c r="B25" s="61" t="s">
        <v>320</v>
      </c>
      <c r="C25" s="7"/>
      <c r="D25" s="8" t="s">
        <v>40</v>
      </c>
      <c r="E25" s="68">
        <f>SUM(E19:E24)</f>
        <v>0</v>
      </c>
      <c r="F25" s="68">
        <f t="shared" ref="F25:BD25" si="1">SUM(F19:F24)</f>
        <v>0</v>
      </c>
      <c r="G25" s="68">
        <f t="shared" ca="1" si="1"/>
        <v>0.78488679245283033</v>
      </c>
      <c r="H25" s="68">
        <f t="shared" ca="1" si="1"/>
        <v>3.8320943396226426</v>
      </c>
      <c r="I25" s="68">
        <f t="shared" ca="1" si="1"/>
        <v>0</v>
      </c>
      <c r="J25" s="68">
        <f t="shared" ca="1" si="1"/>
        <v>0</v>
      </c>
      <c r="K25" s="68">
        <f t="shared" ca="1" si="1"/>
        <v>0</v>
      </c>
      <c r="L25" s="68">
        <f t="shared" ca="1" si="1"/>
        <v>0</v>
      </c>
      <c r="M25" s="68">
        <f t="shared" ca="1"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c r="A26" s="115"/>
      <c r="B26" s="57" t="s">
        <v>96</v>
      </c>
      <c r="C26" s="58" t="s">
        <v>94</v>
      </c>
      <c r="D26" s="57" t="s">
        <v>40</v>
      </c>
      <c r="E26" s="59">
        <f>E18+E25</f>
        <v>-0.02</v>
      </c>
      <c r="F26" s="59">
        <f t="shared" ref="F26:BD26" si="2">F18+F25</f>
        <v>-4.0240050222274691E-2</v>
      </c>
      <c r="G26" s="59">
        <f t="shared" ca="1" si="2"/>
        <v>0.74748924528301897</v>
      </c>
      <c r="H26" s="59">
        <f t="shared" ca="1" si="2"/>
        <v>3.7946967924528314</v>
      </c>
      <c r="I26" s="59">
        <f t="shared" ca="1" si="2"/>
        <v>-3.7397547169811335E-2</v>
      </c>
      <c r="J26" s="59">
        <f t="shared" ca="1" si="2"/>
        <v>-3.7397547169811335E-2</v>
      </c>
      <c r="K26" s="59">
        <f t="shared" ca="1" si="2"/>
        <v>-3.7397547169811335E-2</v>
      </c>
      <c r="L26" s="59">
        <f t="shared" ca="1" si="2"/>
        <v>-3.7397547169811335E-2</v>
      </c>
      <c r="M26" s="59">
        <f t="shared" ca="1" si="2"/>
        <v>-3.7397547169811335E-2</v>
      </c>
      <c r="N26" s="59">
        <f t="shared" si="2"/>
        <v>-3.7397547169811335E-2</v>
      </c>
      <c r="O26" s="59">
        <f t="shared" si="2"/>
        <v>-3.7397547169811335E-2</v>
      </c>
      <c r="P26" s="59">
        <f t="shared" si="2"/>
        <v>-3.7397547169811335E-2</v>
      </c>
      <c r="Q26" s="59">
        <f t="shared" si="2"/>
        <v>-3.7397547169811335E-2</v>
      </c>
      <c r="R26" s="59">
        <f t="shared" si="2"/>
        <v>-3.7397547169811335E-2</v>
      </c>
      <c r="S26" s="59">
        <f t="shared" si="2"/>
        <v>-3.7397547169811335E-2</v>
      </c>
      <c r="T26" s="59">
        <f t="shared" si="2"/>
        <v>-3.7397547169811335E-2</v>
      </c>
      <c r="U26" s="59">
        <f t="shared" si="2"/>
        <v>-3.7397547169811335E-2</v>
      </c>
      <c r="V26" s="59">
        <f t="shared" si="2"/>
        <v>-3.7397547169811335E-2</v>
      </c>
      <c r="W26" s="59">
        <f t="shared" si="2"/>
        <v>-3.7397547169811335E-2</v>
      </c>
      <c r="X26" s="59">
        <f t="shared" si="2"/>
        <v>-3.7397547169811335E-2</v>
      </c>
      <c r="Y26" s="59">
        <f t="shared" si="2"/>
        <v>-3.7397547169811335E-2</v>
      </c>
      <c r="Z26" s="59">
        <f t="shared" si="2"/>
        <v>-3.7397547169811335E-2</v>
      </c>
      <c r="AA26" s="59">
        <f t="shared" si="2"/>
        <v>-3.7397547169811335E-2</v>
      </c>
      <c r="AB26" s="59">
        <f t="shared" si="2"/>
        <v>-3.7397547169811335E-2</v>
      </c>
      <c r="AC26" s="59">
        <f t="shared" si="2"/>
        <v>-3.7397547169811335E-2</v>
      </c>
      <c r="AD26" s="59">
        <f t="shared" si="2"/>
        <v>-3.7397547169811335E-2</v>
      </c>
      <c r="AE26" s="59">
        <f t="shared" si="2"/>
        <v>-3.7397547169811335E-2</v>
      </c>
      <c r="AF26" s="59">
        <f t="shared" si="2"/>
        <v>-3.7397547169811335E-2</v>
      </c>
      <c r="AG26" s="59">
        <f t="shared" si="2"/>
        <v>-3.7397547169811335E-2</v>
      </c>
      <c r="AH26" s="59">
        <f t="shared" si="2"/>
        <v>-3.7397547169811335E-2</v>
      </c>
      <c r="AI26" s="59">
        <f t="shared" si="2"/>
        <v>-3.7397547169811335E-2</v>
      </c>
      <c r="AJ26" s="59">
        <f t="shared" si="2"/>
        <v>-3.7397547169811335E-2</v>
      </c>
      <c r="AK26" s="59">
        <f t="shared" si="2"/>
        <v>-3.7397547169811335E-2</v>
      </c>
      <c r="AL26" s="59">
        <f t="shared" si="2"/>
        <v>-3.7397547169811335E-2</v>
      </c>
      <c r="AM26" s="59">
        <f t="shared" si="2"/>
        <v>-3.7397547169811335E-2</v>
      </c>
      <c r="AN26" s="59">
        <f t="shared" si="2"/>
        <v>-3.7397547169811335E-2</v>
      </c>
      <c r="AO26" s="59">
        <f t="shared" si="2"/>
        <v>-3.7397547169811335E-2</v>
      </c>
      <c r="AP26" s="59">
        <f t="shared" si="2"/>
        <v>-3.7397547169811335E-2</v>
      </c>
      <c r="AQ26" s="59">
        <f t="shared" si="2"/>
        <v>-3.7397547169811335E-2</v>
      </c>
      <c r="AR26" s="59">
        <f t="shared" si="2"/>
        <v>-3.7397547169811335E-2</v>
      </c>
      <c r="AS26" s="59">
        <f t="shared" si="2"/>
        <v>-3.7397547169811335E-2</v>
      </c>
      <c r="AT26" s="59">
        <f t="shared" si="2"/>
        <v>-3.7397547169811335E-2</v>
      </c>
      <c r="AU26" s="59">
        <f t="shared" si="2"/>
        <v>-3.7397547169811335E-2</v>
      </c>
      <c r="AV26" s="59">
        <f t="shared" si="2"/>
        <v>-3.7397547169811335E-2</v>
      </c>
      <c r="AW26" s="59">
        <f t="shared" si="2"/>
        <v>-3.7397547169811335E-2</v>
      </c>
      <c r="AX26" s="59">
        <f t="shared" si="2"/>
        <v>0</v>
      </c>
      <c r="AY26" s="59">
        <f t="shared" si="2"/>
        <v>0</v>
      </c>
      <c r="AZ26" s="59">
        <f t="shared" si="2"/>
        <v>0</v>
      </c>
      <c r="BA26" s="59">
        <f t="shared" si="2"/>
        <v>0</v>
      </c>
      <c r="BB26" s="59">
        <f t="shared" si="2"/>
        <v>0</v>
      </c>
      <c r="BC26" s="59">
        <f t="shared" si="2"/>
        <v>0</v>
      </c>
      <c r="BD26" s="59">
        <f t="shared" si="2"/>
        <v>0</v>
      </c>
    </row>
    <row r="27" spans="1:56">
      <c r="A27" s="116"/>
      <c r="B27" s="8" t="s">
        <v>13</v>
      </c>
      <c r="C27" s="7" t="s">
        <v>41</v>
      </c>
      <c r="D27" s="8" t="s">
        <v>42</v>
      </c>
      <c r="E27" s="9">
        <v>0.85</v>
      </c>
      <c r="F27" s="9">
        <v>0.85</v>
      </c>
      <c r="G27" s="9">
        <v>0.85</v>
      </c>
      <c r="H27" s="9">
        <v>0.85</v>
      </c>
      <c r="I27" s="9">
        <v>0.85</v>
      </c>
      <c r="J27" s="9">
        <v>0.85</v>
      </c>
      <c r="K27" s="9">
        <v>0.85</v>
      </c>
      <c r="L27" s="9">
        <v>0.85</v>
      </c>
      <c r="M27" s="9">
        <v>0.85</v>
      </c>
      <c r="N27" s="9">
        <v>0.85</v>
      </c>
      <c r="O27" s="9">
        <v>0.85</v>
      </c>
      <c r="P27" s="9">
        <v>0.85</v>
      </c>
      <c r="Q27" s="9">
        <v>0.85</v>
      </c>
      <c r="R27" s="9">
        <v>0.85</v>
      </c>
      <c r="S27" s="9">
        <v>0.85</v>
      </c>
      <c r="T27" s="9">
        <v>0.85</v>
      </c>
      <c r="U27" s="9">
        <v>0.85</v>
      </c>
      <c r="V27" s="9">
        <v>0.85</v>
      </c>
      <c r="W27" s="9">
        <v>0.85</v>
      </c>
      <c r="X27" s="9">
        <v>0.85</v>
      </c>
      <c r="Y27" s="9">
        <v>0.85</v>
      </c>
      <c r="Z27" s="9">
        <v>0.85</v>
      </c>
      <c r="AA27" s="9">
        <v>0.85</v>
      </c>
      <c r="AB27" s="9">
        <v>0.85</v>
      </c>
      <c r="AC27" s="9">
        <v>0.85</v>
      </c>
      <c r="AD27" s="9">
        <v>0.85</v>
      </c>
      <c r="AE27" s="9">
        <v>0.85</v>
      </c>
      <c r="AF27" s="9">
        <v>0.85</v>
      </c>
      <c r="AG27" s="9">
        <v>0.85</v>
      </c>
      <c r="AH27" s="9">
        <v>0.85</v>
      </c>
      <c r="AI27" s="9">
        <v>0.85</v>
      </c>
      <c r="AJ27" s="9">
        <v>0.85</v>
      </c>
      <c r="AK27" s="9">
        <v>0.85</v>
      </c>
      <c r="AL27" s="9">
        <v>0.85</v>
      </c>
      <c r="AM27" s="9">
        <v>0.85</v>
      </c>
      <c r="AN27" s="9">
        <v>0.85</v>
      </c>
      <c r="AO27" s="9">
        <v>0.85</v>
      </c>
      <c r="AP27" s="9">
        <v>0.85</v>
      </c>
      <c r="AQ27" s="9">
        <v>0.85</v>
      </c>
      <c r="AR27" s="9">
        <v>0.85</v>
      </c>
      <c r="AS27" s="9">
        <v>0.85</v>
      </c>
      <c r="AT27" s="9">
        <v>0.85</v>
      </c>
      <c r="AU27" s="9">
        <v>0.85</v>
      </c>
      <c r="AV27" s="9">
        <v>0.85</v>
      </c>
      <c r="AW27" s="9">
        <v>0.85</v>
      </c>
      <c r="AX27" s="10"/>
      <c r="AY27" s="10"/>
      <c r="AZ27" s="10"/>
      <c r="BA27" s="10"/>
      <c r="BB27" s="10"/>
      <c r="BC27" s="10"/>
      <c r="BD27" s="10"/>
    </row>
    <row r="28" spans="1:56">
      <c r="A28" s="116"/>
      <c r="B28" s="8" t="s">
        <v>12</v>
      </c>
      <c r="C28" s="8" t="s">
        <v>43</v>
      </c>
      <c r="D28" s="8" t="s">
        <v>40</v>
      </c>
      <c r="E28" s="34">
        <f>E26*E27</f>
        <v>-1.7000000000000001E-2</v>
      </c>
      <c r="F28" s="34">
        <f t="shared" ref="F28:AW28" si="3">F26*F27</f>
        <v>-3.4204042688933484E-2</v>
      </c>
      <c r="G28" s="34">
        <f t="shared" ca="1" si="3"/>
        <v>0.63536585849056615</v>
      </c>
      <c r="H28" s="34">
        <f t="shared" ca="1" si="3"/>
        <v>3.2254922735849068</v>
      </c>
      <c r="I28" s="34">
        <f t="shared" ca="1" si="3"/>
        <v>-3.1787915094339633E-2</v>
      </c>
      <c r="J28" s="34">
        <f t="shared" ca="1" si="3"/>
        <v>-3.1787915094339633E-2</v>
      </c>
      <c r="K28" s="34">
        <f t="shared" ca="1" si="3"/>
        <v>-3.1787915094339633E-2</v>
      </c>
      <c r="L28" s="34">
        <f t="shared" ca="1" si="3"/>
        <v>-3.1787915094339633E-2</v>
      </c>
      <c r="M28" s="34">
        <f t="shared" ca="1" si="3"/>
        <v>-3.1787915094339633E-2</v>
      </c>
      <c r="N28" s="34">
        <f t="shared" si="3"/>
        <v>-3.1787915094339633E-2</v>
      </c>
      <c r="O28" s="34">
        <f t="shared" si="3"/>
        <v>-3.1787915094339633E-2</v>
      </c>
      <c r="P28" s="34">
        <f t="shared" si="3"/>
        <v>-3.1787915094339633E-2</v>
      </c>
      <c r="Q28" s="34">
        <f t="shared" si="3"/>
        <v>-3.1787915094339633E-2</v>
      </c>
      <c r="R28" s="34">
        <f t="shared" si="3"/>
        <v>-3.1787915094339633E-2</v>
      </c>
      <c r="S28" s="34">
        <f t="shared" si="3"/>
        <v>-3.1787915094339633E-2</v>
      </c>
      <c r="T28" s="34">
        <f t="shared" si="3"/>
        <v>-3.1787915094339633E-2</v>
      </c>
      <c r="U28" s="34">
        <f t="shared" si="3"/>
        <v>-3.1787915094339633E-2</v>
      </c>
      <c r="V28" s="34">
        <f t="shared" si="3"/>
        <v>-3.1787915094339633E-2</v>
      </c>
      <c r="W28" s="34">
        <f t="shared" si="3"/>
        <v>-3.1787915094339633E-2</v>
      </c>
      <c r="X28" s="34">
        <f t="shared" si="3"/>
        <v>-3.1787915094339633E-2</v>
      </c>
      <c r="Y28" s="34">
        <f t="shared" si="3"/>
        <v>-3.1787915094339633E-2</v>
      </c>
      <c r="Z28" s="34">
        <f t="shared" si="3"/>
        <v>-3.1787915094339633E-2</v>
      </c>
      <c r="AA28" s="34">
        <f t="shared" si="3"/>
        <v>-3.1787915094339633E-2</v>
      </c>
      <c r="AB28" s="34">
        <f t="shared" si="3"/>
        <v>-3.1787915094339633E-2</v>
      </c>
      <c r="AC28" s="34">
        <f t="shared" si="3"/>
        <v>-3.1787915094339633E-2</v>
      </c>
      <c r="AD28" s="34">
        <f t="shared" si="3"/>
        <v>-3.1787915094339633E-2</v>
      </c>
      <c r="AE28" s="34">
        <f t="shared" si="3"/>
        <v>-3.1787915094339633E-2</v>
      </c>
      <c r="AF28" s="34">
        <f t="shared" si="3"/>
        <v>-3.1787915094339633E-2</v>
      </c>
      <c r="AG28" s="34">
        <f t="shared" si="3"/>
        <v>-3.1787915094339633E-2</v>
      </c>
      <c r="AH28" s="34">
        <f t="shared" si="3"/>
        <v>-3.1787915094339633E-2</v>
      </c>
      <c r="AI28" s="34">
        <f t="shared" si="3"/>
        <v>-3.1787915094339633E-2</v>
      </c>
      <c r="AJ28" s="34">
        <f t="shared" si="3"/>
        <v>-3.1787915094339633E-2</v>
      </c>
      <c r="AK28" s="34">
        <f t="shared" si="3"/>
        <v>-3.1787915094339633E-2</v>
      </c>
      <c r="AL28" s="34">
        <f t="shared" si="3"/>
        <v>-3.1787915094339633E-2</v>
      </c>
      <c r="AM28" s="34">
        <f t="shared" si="3"/>
        <v>-3.1787915094339633E-2</v>
      </c>
      <c r="AN28" s="34">
        <f t="shared" si="3"/>
        <v>-3.1787915094339633E-2</v>
      </c>
      <c r="AO28" s="34">
        <f t="shared" si="3"/>
        <v>-3.1787915094339633E-2</v>
      </c>
      <c r="AP28" s="34">
        <f t="shared" si="3"/>
        <v>-3.1787915094339633E-2</v>
      </c>
      <c r="AQ28" s="34">
        <f t="shared" si="3"/>
        <v>-3.1787915094339633E-2</v>
      </c>
      <c r="AR28" s="34">
        <f t="shared" si="3"/>
        <v>-3.1787915094339633E-2</v>
      </c>
      <c r="AS28" s="34">
        <f t="shared" si="3"/>
        <v>-3.1787915094339633E-2</v>
      </c>
      <c r="AT28" s="34">
        <f t="shared" si="3"/>
        <v>-3.1787915094339633E-2</v>
      </c>
      <c r="AU28" s="34">
        <f t="shared" si="3"/>
        <v>-3.1787915094339633E-2</v>
      </c>
      <c r="AV28" s="34">
        <f t="shared" si="3"/>
        <v>-3.1787915094339633E-2</v>
      </c>
      <c r="AW28" s="34">
        <f t="shared" si="3"/>
        <v>-3.1787915094339633E-2</v>
      </c>
      <c r="AX28" s="34"/>
      <c r="AY28" s="34"/>
      <c r="AZ28" s="34"/>
      <c r="BA28" s="34"/>
      <c r="BB28" s="34"/>
      <c r="BC28" s="34"/>
      <c r="BD28" s="34"/>
    </row>
    <row r="29" spans="1:56">
      <c r="A29" s="116"/>
      <c r="B29" s="8" t="s">
        <v>93</v>
      </c>
      <c r="C29" s="10" t="s">
        <v>44</v>
      </c>
      <c r="D29" s="8" t="s">
        <v>40</v>
      </c>
      <c r="E29" s="34">
        <f>E26-E28</f>
        <v>-2.9999999999999992E-3</v>
      </c>
      <c r="F29" s="34">
        <f t="shared" ref="F29:AW29" si="4">F26-F28</f>
        <v>-6.0360075333412075E-3</v>
      </c>
      <c r="G29" s="34">
        <f t="shared" ca="1" si="4"/>
        <v>0.11212338679245282</v>
      </c>
      <c r="H29" s="34">
        <f t="shared" ca="1" si="4"/>
        <v>0.56920451886792467</v>
      </c>
      <c r="I29" s="34">
        <f t="shared" ca="1" si="4"/>
        <v>-5.6096320754717016E-3</v>
      </c>
      <c r="J29" s="34">
        <f t="shared" ca="1" si="4"/>
        <v>-5.6096320754717016E-3</v>
      </c>
      <c r="K29" s="34">
        <f t="shared" ca="1" si="4"/>
        <v>-5.6096320754717016E-3</v>
      </c>
      <c r="L29" s="34">
        <f t="shared" ca="1" si="4"/>
        <v>-5.6096320754717016E-3</v>
      </c>
      <c r="M29" s="34">
        <f t="shared" ca="1" si="4"/>
        <v>-5.6096320754717016E-3</v>
      </c>
      <c r="N29" s="34">
        <f t="shared" si="4"/>
        <v>-5.6096320754717016E-3</v>
      </c>
      <c r="O29" s="34">
        <f t="shared" si="4"/>
        <v>-5.6096320754717016E-3</v>
      </c>
      <c r="P29" s="34">
        <f t="shared" si="4"/>
        <v>-5.6096320754717016E-3</v>
      </c>
      <c r="Q29" s="34">
        <f t="shared" si="4"/>
        <v>-5.6096320754717016E-3</v>
      </c>
      <c r="R29" s="34">
        <f t="shared" si="4"/>
        <v>-5.6096320754717016E-3</v>
      </c>
      <c r="S29" s="34">
        <f t="shared" si="4"/>
        <v>-5.6096320754717016E-3</v>
      </c>
      <c r="T29" s="34">
        <f t="shared" si="4"/>
        <v>-5.6096320754717016E-3</v>
      </c>
      <c r="U29" s="34">
        <f t="shared" si="4"/>
        <v>-5.6096320754717016E-3</v>
      </c>
      <c r="V29" s="34">
        <f t="shared" si="4"/>
        <v>-5.6096320754717016E-3</v>
      </c>
      <c r="W29" s="34">
        <f t="shared" si="4"/>
        <v>-5.6096320754717016E-3</v>
      </c>
      <c r="X29" s="34">
        <f t="shared" si="4"/>
        <v>-5.6096320754717016E-3</v>
      </c>
      <c r="Y29" s="34">
        <f t="shared" si="4"/>
        <v>-5.6096320754717016E-3</v>
      </c>
      <c r="Z29" s="34">
        <f t="shared" si="4"/>
        <v>-5.6096320754717016E-3</v>
      </c>
      <c r="AA29" s="34">
        <f t="shared" si="4"/>
        <v>-5.6096320754717016E-3</v>
      </c>
      <c r="AB29" s="34">
        <f t="shared" si="4"/>
        <v>-5.6096320754717016E-3</v>
      </c>
      <c r="AC29" s="34">
        <f t="shared" si="4"/>
        <v>-5.6096320754717016E-3</v>
      </c>
      <c r="AD29" s="34">
        <f t="shared" si="4"/>
        <v>-5.6096320754717016E-3</v>
      </c>
      <c r="AE29" s="34">
        <f t="shared" si="4"/>
        <v>-5.6096320754717016E-3</v>
      </c>
      <c r="AF29" s="34">
        <f t="shared" si="4"/>
        <v>-5.6096320754717016E-3</v>
      </c>
      <c r="AG29" s="34">
        <f t="shared" si="4"/>
        <v>-5.6096320754717016E-3</v>
      </c>
      <c r="AH29" s="34">
        <f t="shared" si="4"/>
        <v>-5.6096320754717016E-3</v>
      </c>
      <c r="AI29" s="34">
        <f t="shared" si="4"/>
        <v>-5.6096320754717016E-3</v>
      </c>
      <c r="AJ29" s="34">
        <f t="shared" si="4"/>
        <v>-5.6096320754717016E-3</v>
      </c>
      <c r="AK29" s="34">
        <f t="shared" si="4"/>
        <v>-5.6096320754717016E-3</v>
      </c>
      <c r="AL29" s="34">
        <f t="shared" si="4"/>
        <v>-5.6096320754717016E-3</v>
      </c>
      <c r="AM29" s="34">
        <f t="shared" si="4"/>
        <v>-5.6096320754717016E-3</v>
      </c>
      <c r="AN29" s="34">
        <f t="shared" si="4"/>
        <v>-5.6096320754717016E-3</v>
      </c>
      <c r="AO29" s="34">
        <f t="shared" si="4"/>
        <v>-5.6096320754717016E-3</v>
      </c>
      <c r="AP29" s="34">
        <f t="shared" si="4"/>
        <v>-5.6096320754717016E-3</v>
      </c>
      <c r="AQ29" s="34">
        <f t="shared" si="4"/>
        <v>-5.6096320754717016E-3</v>
      </c>
      <c r="AR29" s="34">
        <f t="shared" si="4"/>
        <v>-5.6096320754717016E-3</v>
      </c>
      <c r="AS29" s="34">
        <f t="shared" si="4"/>
        <v>-5.6096320754717016E-3</v>
      </c>
      <c r="AT29" s="34">
        <f t="shared" si="4"/>
        <v>-5.6096320754717016E-3</v>
      </c>
      <c r="AU29" s="34">
        <f t="shared" si="4"/>
        <v>-5.6096320754717016E-3</v>
      </c>
      <c r="AV29" s="34">
        <f t="shared" si="4"/>
        <v>-5.6096320754717016E-3</v>
      </c>
      <c r="AW29" s="34">
        <f t="shared" si="4"/>
        <v>-5.6096320754717016E-3</v>
      </c>
      <c r="AX29" s="34"/>
      <c r="AY29" s="34"/>
      <c r="AZ29" s="34"/>
      <c r="BA29" s="34"/>
      <c r="BB29" s="34"/>
      <c r="BC29" s="34"/>
      <c r="BD29" s="34"/>
    </row>
    <row r="30" spans="1:56" ht="16.5" hidden="1" customHeight="1" outlineLevel="1">
      <c r="A30" s="116"/>
      <c r="B30" s="8" t="s">
        <v>1</v>
      </c>
      <c r="C30" s="10" t="s">
        <v>53</v>
      </c>
      <c r="D30" s="8" t="s">
        <v>40</v>
      </c>
      <c r="F30" s="34">
        <f>$E$28/'Fixed data'!$C$7</f>
        <v>-3.7777777777777782E-4</v>
      </c>
      <c r="G30" s="34">
        <f>$E$28/'Fixed data'!$C$7</f>
        <v>-3.7777777777777782E-4</v>
      </c>
      <c r="H30" s="34">
        <f>$E$28/'Fixed data'!$C$7</f>
        <v>-3.7777777777777782E-4</v>
      </c>
      <c r="I30" s="34">
        <f>$E$28/'Fixed data'!$C$7</f>
        <v>-3.7777777777777782E-4</v>
      </c>
      <c r="J30" s="34">
        <f>$E$28/'Fixed data'!$C$7</f>
        <v>-3.7777777777777782E-4</v>
      </c>
      <c r="K30" s="34">
        <f>$E$28/'Fixed data'!$C$7</f>
        <v>-3.7777777777777782E-4</v>
      </c>
      <c r="L30" s="34">
        <f>$E$28/'Fixed data'!$C$7</f>
        <v>-3.7777777777777782E-4</v>
      </c>
      <c r="M30" s="34">
        <f>$E$28/'Fixed data'!$C$7</f>
        <v>-3.7777777777777782E-4</v>
      </c>
      <c r="N30" s="34">
        <f>$E$28/'Fixed data'!$C$7</f>
        <v>-3.7777777777777782E-4</v>
      </c>
      <c r="O30" s="34">
        <f>$E$28/'Fixed data'!$C$7</f>
        <v>-3.7777777777777782E-4</v>
      </c>
      <c r="P30" s="34">
        <f>$E$28/'Fixed data'!$C$7</f>
        <v>-3.7777777777777782E-4</v>
      </c>
      <c r="Q30" s="34">
        <f>$E$28/'Fixed data'!$C$7</f>
        <v>-3.7777777777777782E-4</v>
      </c>
      <c r="R30" s="34">
        <f>$E$28/'Fixed data'!$C$7</f>
        <v>-3.7777777777777782E-4</v>
      </c>
      <c r="S30" s="34">
        <f>$E$28/'Fixed data'!$C$7</f>
        <v>-3.7777777777777782E-4</v>
      </c>
      <c r="T30" s="34">
        <f>$E$28/'Fixed data'!$C$7</f>
        <v>-3.7777777777777782E-4</v>
      </c>
      <c r="U30" s="34">
        <f>$E$28/'Fixed data'!$C$7</f>
        <v>-3.7777777777777782E-4</v>
      </c>
      <c r="V30" s="34">
        <f>$E$28/'Fixed data'!$C$7</f>
        <v>-3.7777777777777782E-4</v>
      </c>
      <c r="W30" s="34">
        <f>$E$28/'Fixed data'!$C$7</f>
        <v>-3.7777777777777782E-4</v>
      </c>
      <c r="X30" s="34">
        <f>$E$28/'Fixed data'!$C$7</f>
        <v>-3.7777777777777782E-4</v>
      </c>
      <c r="Y30" s="34">
        <f>$E$28/'Fixed data'!$C$7</f>
        <v>-3.7777777777777782E-4</v>
      </c>
      <c r="Z30" s="34">
        <f>$E$28/'Fixed data'!$C$7</f>
        <v>-3.7777777777777782E-4</v>
      </c>
      <c r="AA30" s="34">
        <f>$E$28/'Fixed data'!$C$7</f>
        <v>-3.7777777777777782E-4</v>
      </c>
      <c r="AB30" s="34">
        <f>$E$28/'Fixed data'!$C$7</f>
        <v>-3.7777777777777782E-4</v>
      </c>
      <c r="AC30" s="34">
        <f>$E$28/'Fixed data'!$C$7</f>
        <v>-3.7777777777777782E-4</v>
      </c>
      <c r="AD30" s="34">
        <f>$E$28/'Fixed data'!$C$7</f>
        <v>-3.7777777777777782E-4</v>
      </c>
      <c r="AE30" s="34">
        <f>$E$28/'Fixed data'!$C$7</f>
        <v>-3.7777777777777782E-4</v>
      </c>
      <c r="AF30" s="34">
        <f>$E$28/'Fixed data'!$C$7</f>
        <v>-3.7777777777777782E-4</v>
      </c>
      <c r="AG30" s="34">
        <f>$E$28/'Fixed data'!$C$7</f>
        <v>-3.7777777777777782E-4</v>
      </c>
      <c r="AH30" s="34">
        <f>$E$28/'Fixed data'!$C$7</f>
        <v>-3.7777777777777782E-4</v>
      </c>
      <c r="AI30" s="34">
        <f>$E$28/'Fixed data'!$C$7</f>
        <v>-3.7777777777777782E-4</v>
      </c>
      <c r="AJ30" s="34">
        <f>$E$28/'Fixed data'!$C$7</f>
        <v>-3.7777777777777782E-4</v>
      </c>
      <c r="AK30" s="34">
        <f>$E$28/'Fixed data'!$C$7</f>
        <v>-3.7777777777777782E-4</v>
      </c>
      <c r="AL30" s="34">
        <f>$E$28/'Fixed data'!$C$7</f>
        <v>-3.7777777777777782E-4</v>
      </c>
      <c r="AM30" s="34">
        <f>$E$28/'Fixed data'!$C$7</f>
        <v>-3.7777777777777782E-4</v>
      </c>
      <c r="AN30" s="34">
        <f>$E$28/'Fixed data'!$C$7</f>
        <v>-3.7777777777777782E-4</v>
      </c>
      <c r="AO30" s="34">
        <f>$E$28/'Fixed data'!$C$7</f>
        <v>-3.7777777777777782E-4</v>
      </c>
      <c r="AP30" s="34">
        <f>$E$28/'Fixed data'!$C$7</f>
        <v>-3.7777777777777782E-4</v>
      </c>
      <c r="AQ30" s="34">
        <f>$E$28/'Fixed data'!$C$7</f>
        <v>-3.7777777777777782E-4</v>
      </c>
      <c r="AR30" s="34">
        <f>$E$28/'Fixed data'!$C$7</f>
        <v>-3.7777777777777782E-4</v>
      </c>
      <c r="AS30" s="34">
        <f>$E$28/'Fixed data'!$C$7</f>
        <v>-3.7777777777777782E-4</v>
      </c>
      <c r="AT30" s="34">
        <f>$E$28/'Fixed data'!$C$7</f>
        <v>-3.7777777777777782E-4</v>
      </c>
      <c r="AU30" s="34">
        <f>$E$28/'Fixed data'!$C$7</f>
        <v>-3.7777777777777782E-4</v>
      </c>
      <c r="AV30" s="34">
        <f>$E$28/'Fixed data'!$C$7</f>
        <v>-3.7777777777777782E-4</v>
      </c>
      <c r="AW30" s="34">
        <f>$E$28/'Fixed data'!$C$7</f>
        <v>-3.7777777777777782E-4</v>
      </c>
      <c r="AX30" s="34">
        <f>$E$28/'Fixed data'!$C$7</f>
        <v>-3.7777777777777782E-4</v>
      </c>
      <c r="AY30" s="34"/>
      <c r="AZ30" s="34"/>
      <c r="BA30" s="34"/>
      <c r="BB30" s="34"/>
      <c r="BC30" s="34"/>
      <c r="BD30" s="34"/>
    </row>
    <row r="31" spans="1:56" ht="16.5" hidden="1" customHeight="1" outlineLevel="1">
      <c r="A31" s="116"/>
      <c r="B31" s="8" t="s">
        <v>2</v>
      </c>
      <c r="C31" s="10" t="s">
        <v>54</v>
      </c>
      <c r="D31" s="8" t="s">
        <v>40</v>
      </c>
      <c r="F31" s="34"/>
      <c r="G31" s="34">
        <f>$F$28/'Fixed data'!$C$7</f>
        <v>-7.6008983753185521E-4</v>
      </c>
      <c r="H31" s="34">
        <f>$F$28/'Fixed data'!$C$7</f>
        <v>-7.6008983753185521E-4</v>
      </c>
      <c r="I31" s="34">
        <f>$F$28/'Fixed data'!$C$7</f>
        <v>-7.6008983753185521E-4</v>
      </c>
      <c r="J31" s="34">
        <f>$F$28/'Fixed data'!$C$7</f>
        <v>-7.6008983753185521E-4</v>
      </c>
      <c r="K31" s="34">
        <f>$F$28/'Fixed data'!$C$7</f>
        <v>-7.6008983753185521E-4</v>
      </c>
      <c r="L31" s="34">
        <f>$F$28/'Fixed data'!$C$7</f>
        <v>-7.6008983753185521E-4</v>
      </c>
      <c r="M31" s="34">
        <f>$F$28/'Fixed data'!$C$7</f>
        <v>-7.6008983753185521E-4</v>
      </c>
      <c r="N31" s="34">
        <f>$F$28/'Fixed data'!$C$7</f>
        <v>-7.6008983753185521E-4</v>
      </c>
      <c r="O31" s="34">
        <f>$F$28/'Fixed data'!$C$7</f>
        <v>-7.6008983753185521E-4</v>
      </c>
      <c r="P31" s="34">
        <f>$F$28/'Fixed data'!$C$7</f>
        <v>-7.6008983753185521E-4</v>
      </c>
      <c r="Q31" s="34">
        <f>$F$28/'Fixed data'!$C$7</f>
        <v>-7.6008983753185521E-4</v>
      </c>
      <c r="R31" s="34">
        <f>$F$28/'Fixed data'!$C$7</f>
        <v>-7.6008983753185521E-4</v>
      </c>
      <c r="S31" s="34">
        <f>$F$28/'Fixed data'!$C$7</f>
        <v>-7.6008983753185521E-4</v>
      </c>
      <c r="T31" s="34">
        <f>$F$28/'Fixed data'!$C$7</f>
        <v>-7.6008983753185521E-4</v>
      </c>
      <c r="U31" s="34">
        <f>$F$28/'Fixed data'!$C$7</f>
        <v>-7.6008983753185521E-4</v>
      </c>
      <c r="V31" s="34">
        <f>$F$28/'Fixed data'!$C$7</f>
        <v>-7.6008983753185521E-4</v>
      </c>
      <c r="W31" s="34">
        <f>$F$28/'Fixed data'!$C$7</f>
        <v>-7.6008983753185521E-4</v>
      </c>
      <c r="X31" s="34">
        <f>$F$28/'Fixed data'!$C$7</f>
        <v>-7.6008983753185521E-4</v>
      </c>
      <c r="Y31" s="34">
        <f>$F$28/'Fixed data'!$C$7</f>
        <v>-7.6008983753185521E-4</v>
      </c>
      <c r="Z31" s="34">
        <f>$F$28/'Fixed data'!$C$7</f>
        <v>-7.6008983753185521E-4</v>
      </c>
      <c r="AA31" s="34">
        <f>$F$28/'Fixed data'!$C$7</f>
        <v>-7.6008983753185521E-4</v>
      </c>
      <c r="AB31" s="34">
        <f>$F$28/'Fixed data'!$C$7</f>
        <v>-7.6008983753185521E-4</v>
      </c>
      <c r="AC31" s="34">
        <f>$F$28/'Fixed data'!$C$7</f>
        <v>-7.6008983753185521E-4</v>
      </c>
      <c r="AD31" s="34">
        <f>$F$28/'Fixed data'!$C$7</f>
        <v>-7.6008983753185521E-4</v>
      </c>
      <c r="AE31" s="34">
        <f>$F$28/'Fixed data'!$C$7</f>
        <v>-7.6008983753185521E-4</v>
      </c>
      <c r="AF31" s="34">
        <f>$F$28/'Fixed data'!$C$7</f>
        <v>-7.6008983753185521E-4</v>
      </c>
      <c r="AG31" s="34">
        <f>$F$28/'Fixed data'!$C$7</f>
        <v>-7.6008983753185521E-4</v>
      </c>
      <c r="AH31" s="34">
        <f>$F$28/'Fixed data'!$C$7</f>
        <v>-7.6008983753185521E-4</v>
      </c>
      <c r="AI31" s="34">
        <f>$F$28/'Fixed data'!$C$7</f>
        <v>-7.6008983753185521E-4</v>
      </c>
      <c r="AJ31" s="34">
        <f>$F$28/'Fixed data'!$C$7</f>
        <v>-7.6008983753185521E-4</v>
      </c>
      <c r="AK31" s="34">
        <f>$F$28/'Fixed data'!$C$7</f>
        <v>-7.6008983753185521E-4</v>
      </c>
      <c r="AL31" s="34">
        <f>$F$28/'Fixed data'!$C$7</f>
        <v>-7.6008983753185521E-4</v>
      </c>
      <c r="AM31" s="34">
        <f>$F$28/'Fixed data'!$C$7</f>
        <v>-7.6008983753185521E-4</v>
      </c>
      <c r="AN31" s="34">
        <f>$F$28/'Fixed data'!$C$7</f>
        <v>-7.6008983753185521E-4</v>
      </c>
      <c r="AO31" s="34">
        <f>$F$28/'Fixed data'!$C$7</f>
        <v>-7.6008983753185521E-4</v>
      </c>
      <c r="AP31" s="34">
        <f>$F$28/'Fixed data'!$C$7</f>
        <v>-7.6008983753185521E-4</v>
      </c>
      <c r="AQ31" s="34">
        <f>$F$28/'Fixed data'!$C$7</f>
        <v>-7.6008983753185521E-4</v>
      </c>
      <c r="AR31" s="34">
        <f>$F$28/'Fixed data'!$C$7</f>
        <v>-7.6008983753185521E-4</v>
      </c>
      <c r="AS31" s="34">
        <f>$F$28/'Fixed data'!$C$7</f>
        <v>-7.6008983753185521E-4</v>
      </c>
      <c r="AT31" s="34">
        <f>$F$28/'Fixed data'!$C$7</f>
        <v>-7.6008983753185521E-4</v>
      </c>
      <c r="AU31" s="34">
        <f>$F$28/'Fixed data'!$C$7</f>
        <v>-7.6008983753185521E-4</v>
      </c>
      <c r="AV31" s="34">
        <f>$F$28/'Fixed data'!$C$7</f>
        <v>-7.6008983753185521E-4</v>
      </c>
      <c r="AW31" s="34">
        <f>$F$28/'Fixed data'!$C$7</f>
        <v>-7.6008983753185521E-4</v>
      </c>
      <c r="AX31" s="34">
        <f>$F$28/'Fixed data'!$C$7</f>
        <v>-7.6008983753185521E-4</v>
      </c>
      <c r="AY31" s="34">
        <f>$F$28/'Fixed data'!$C$7</f>
        <v>-7.6008983753185521E-4</v>
      </c>
      <c r="AZ31" s="34"/>
      <c r="BA31" s="34"/>
      <c r="BB31" s="34"/>
      <c r="BC31" s="34"/>
      <c r="BD31" s="34"/>
    </row>
    <row r="32" spans="1:56" ht="16.5" hidden="1" customHeight="1" outlineLevel="1">
      <c r="A32" s="116"/>
      <c r="B32" s="8" t="s">
        <v>3</v>
      </c>
      <c r="C32" s="10" t="s">
        <v>55</v>
      </c>
      <c r="D32" s="8" t="s">
        <v>40</v>
      </c>
      <c r="F32" s="34"/>
      <c r="G32" s="34"/>
      <c r="H32" s="34">
        <f ca="1">$G$28/'Fixed data'!$C$7</f>
        <v>1.4119241299790359E-2</v>
      </c>
      <c r="I32" s="34">
        <f ca="1">$G$28/'Fixed data'!$C$7</f>
        <v>1.4119241299790359E-2</v>
      </c>
      <c r="J32" s="34">
        <f ca="1">$G$28/'Fixed data'!$C$7</f>
        <v>1.4119241299790359E-2</v>
      </c>
      <c r="K32" s="34">
        <f ca="1">$G$28/'Fixed data'!$C$7</f>
        <v>1.4119241299790359E-2</v>
      </c>
      <c r="L32" s="34">
        <f ca="1">$G$28/'Fixed data'!$C$7</f>
        <v>1.4119241299790359E-2</v>
      </c>
      <c r="M32" s="34">
        <f ca="1">$G$28/'Fixed data'!$C$7</f>
        <v>1.4119241299790359E-2</v>
      </c>
      <c r="N32" s="34">
        <f ca="1">$G$28/'Fixed data'!$C$7</f>
        <v>1.4119241299790359E-2</v>
      </c>
      <c r="O32" s="34">
        <f ca="1">$G$28/'Fixed data'!$C$7</f>
        <v>1.4119241299790359E-2</v>
      </c>
      <c r="P32" s="34">
        <f ca="1">$G$28/'Fixed data'!$C$7</f>
        <v>1.4119241299790359E-2</v>
      </c>
      <c r="Q32" s="34">
        <f ca="1">$G$28/'Fixed data'!$C$7</f>
        <v>1.4119241299790359E-2</v>
      </c>
      <c r="R32" s="34">
        <f ca="1">$G$28/'Fixed data'!$C$7</f>
        <v>1.4119241299790359E-2</v>
      </c>
      <c r="S32" s="34">
        <f ca="1">$G$28/'Fixed data'!$C$7</f>
        <v>1.4119241299790359E-2</v>
      </c>
      <c r="T32" s="34">
        <f ca="1">$G$28/'Fixed data'!$C$7</f>
        <v>1.4119241299790359E-2</v>
      </c>
      <c r="U32" s="34">
        <f ca="1">$G$28/'Fixed data'!$C$7</f>
        <v>1.4119241299790359E-2</v>
      </c>
      <c r="V32" s="34">
        <f ca="1">$G$28/'Fixed data'!$C$7</f>
        <v>1.4119241299790359E-2</v>
      </c>
      <c r="W32" s="34">
        <f ca="1">$G$28/'Fixed data'!$C$7</f>
        <v>1.4119241299790359E-2</v>
      </c>
      <c r="X32" s="34">
        <f ca="1">$G$28/'Fixed data'!$C$7</f>
        <v>1.4119241299790359E-2</v>
      </c>
      <c r="Y32" s="34">
        <f ca="1">$G$28/'Fixed data'!$C$7</f>
        <v>1.4119241299790359E-2</v>
      </c>
      <c r="Z32" s="34">
        <f ca="1">$G$28/'Fixed data'!$C$7</f>
        <v>1.4119241299790359E-2</v>
      </c>
      <c r="AA32" s="34">
        <f ca="1">$G$28/'Fixed data'!$C$7</f>
        <v>1.4119241299790359E-2</v>
      </c>
      <c r="AB32" s="34">
        <f ca="1">$G$28/'Fixed data'!$C$7</f>
        <v>1.4119241299790359E-2</v>
      </c>
      <c r="AC32" s="34">
        <f ca="1">$G$28/'Fixed data'!$C$7</f>
        <v>1.4119241299790359E-2</v>
      </c>
      <c r="AD32" s="34">
        <f ca="1">$G$28/'Fixed data'!$C$7</f>
        <v>1.4119241299790359E-2</v>
      </c>
      <c r="AE32" s="34">
        <f ca="1">$G$28/'Fixed data'!$C$7</f>
        <v>1.4119241299790359E-2</v>
      </c>
      <c r="AF32" s="34">
        <f ca="1">$G$28/'Fixed data'!$C$7</f>
        <v>1.4119241299790359E-2</v>
      </c>
      <c r="AG32" s="34">
        <f ca="1">$G$28/'Fixed data'!$C$7</f>
        <v>1.4119241299790359E-2</v>
      </c>
      <c r="AH32" s="34">
        <f ca="1">$G$28/'Fixed data'!$C$7</f>
        <v>1.4119241299790359E-2</v>
      </c>
      <c r="AI32" s="34">
        <f ca="1">$G$28/'Fixed data'!$C$7</f>
        <v>1.4119241299790359E-2</v>
      </c>
      <c r="AJ32" s="34">
        <f ca="1">$G$28/'Fixed data'!$C$7</f>
        <v>1.4119241299790359E-2</v>
      </c>
      <c r="AK32" s="34">
        <f ca="1">$G$28/'Fixed data'!$C$7</f>
        <v>1.4119241299790359E-2</v>
      </c>
      <c r="AL32" s="34">
        <f ca="1">$G$28/'Fixed data'!$C$7</f>
        <v>1.4119241299790359E-2</v>
      </c>
      <c r="AM32" s="34">
        <f ca="1">$G$28/'Fixed data'!$C$7</f>
        <v>1.4119241299790359E-2</v>
      </c>
      <c r="AN32" s="34">
        <f ca="1">$G$28/'Fixed data'!$C$7</f>
        <v>1.4119241299790359E-2</v>
      </c>
      <c r="AO32" s="34">
        <f ca="1">$G$28/'Fixed data'!$C$7</f>
        <v>1.4119241299790359E-2</v>
      </c>
      <c r="AP32" s="34">
        <f ca="1">$G$28/'Fixed data'!$C$7</f>
        <v>1.4119241299790359E-2</v>
      </c>
      <c r="AQ32" s="34">
        <f ca="1">$G$28/'Fixed data'!$C$7</f>
        <v>1.4119241299790359E-2</v>
      </c>
      <c r="AR32" s="34">
        <f ca="1">$G$28/'Fixed data'!$C$7</f>
        <v>1.4119241299790359E-2</v>
      </c>
      <c r="AS32" s="34">
        <f ca="1">$G$28/'Fixed data'!$C$7</f>
        <v>1.4119241299790359E-2</v>
      </c>
      <c r="AT32" s="34">
        <f ca="1">$G$28/'Fixed data'!$C$7</f>
        <v>1.4119241299790359E-2</v>
      </c>
      <c r="AU32" s="34">
        <f ca="1">$G$28/'Fixed data'!$C$7</f>
        <v>1.4119241299790359E-2</v>
      </c>
      <c r="AV32" s="34">
        <f ca="1">$G$28/'Fixed data'!$C$7</f>
        <v>1.4119241299790359E-2</v>
      </c>
      <c r="AW32" s="34">
        <f ca="1">$G$28/'Fixed data'!$C$7</f>
        <v>1.4119241299790359E-2</v>
      </c>
      <c r="AX32" s="34">
        <f ca="1">$G$28/'Fixed data'!$C$7</f>
        <v>1.4119241299790359E-2</v>
      </c>
      <c r="AY32" s="34">
        <f ca="1">$G$28/'Fixed data'!$C$7</f>
        <v>1.4119241299790359E-2</v>
      </c>
      <c r="AZ32" s="34">
        <f ca="1">$G$28/'Fixed data'!$C$7</f>
        <v>1.4119241299790359E-2</v>
      </c>
      <c r="BA32" s="34"/>
      <c r="BB32" s="34"/>
      <c r="BC32" s="34"/>
      <c r="BD32" s="34"/>
    </row>
    <row r="33" spans="1:57" ht="16.5" hidden="1" customHeight="1" outlineLevel="1">
      <c r="A33" s="116"/>
      <c r="B33" s="8" t="s">
        <v>4</v>
      </c>
      <c r="C33" s="10" t="s">
        <v>56</v>
      </c>
      <c r="D33" s="8" t="s">
        <v>40</v>
      </c>
      <c r="F33" s="34"/>
      <c r="G33" s="34"/>
      <c r="H33" s="34"/>
      <c r="I33" s="34">
        <f ca="1">$H$28/'Fixed data'!$C$7</f>
        <v>7.1677606079664599E-2</v>
      </c>
      <c r="J33" s="34">
        <f ca="1">$H$28/'Fixed data'!$C$7</f>
        <v>7.1677606079664599E-2</v>
      </c>
      <c r="K33" s="34">
        <f ca="1">$H$28/'Fixed data'!$C$7</f>
        <v>7.1677606079664599E-2</v>
      </c>
      <c r="L33" s="34">
        <f ca="1">$H$28/'Fixed data'!$C$7</f>
        <v>7.1677606079664599E-2</v>
      </c>
      <c r="M33" s="34">
        <f ca="1">$H$28/'Fixed data'!$C$7</f>
        <v>7.1677606079664599E-2</v>
      </c>
      <c r="N33" s="34">
        <f ca="1">$H$28/'Fixed data'!$C$7</f>
        <v>7.1677606079664599E-2</v>
      </c>
      <c r="O33" s="34">
        <f ca="1">$H$28/'Fixed data'!$C$7</f>
        <v>7.1677606079664599E-2</v>
      </c>
      <c r="P33" s="34">
        <f ca="1">$H$28/'Fixed data'!$C$7</f>
        <v>7.1677606079664599E-2</v>
      </c>
      <c r="Q33" s="34">
        <f ca="1">$H$28/'Fixed data'!$C$7</f>
        <v>7.1677606079664599E-2</v>
      </c>
      <c r="R33" s="34">
        <f ca="1">$H$28/'Fixed data'!$C$7</f>
        <v>7.1677606079664599E-2</v>
      </c>
      <c r="S33" s="34">
        <f ca="1">$H$28/'Fixed data'!$C$7</f>
        <v>7.1677606079664599E-2</v>
      </c>
      <c r="T33" s="34">
        <f ca="1">$H$28/'Fixed data'!$C$7</f>
        <v>7.1677606079664599E-2</v>
      </c>
      <c r="U33" s="34">
        <f ca="1">$H$28/'Fixed data'!$C$7</f>
        <v>7.1677606079664599E-2</v>
      </c>
      <c r="V33" s="34">
        <f ca="1">$H$28/'Fixed data'!$C$7</f>
        <v>7.1677606079664599E-2</v>
      </c>
      <c r="W33" s="34">
        <f ca="1">$H$28/'Fixed data'!$C$7</f>
        <v>7.1677606079664599E-2</v>
      </c>
      <c r="X33" s="34">
        <f ca="1">$H$28/'Fixed data'!$C$7</f>
        <v>7.1677606079664599E-2</v>
      </c>
      <c r="Y33" s="34">
        <f ca="1">$H$28/'Fixed data'!$C$7</f>
        <v>7.1677606079664599E-2</v>
      </c>
      <c r="Z33" s="34">
        <f ca="1">$H$28/'Fixed data'!$C$7</f>
        <v>7.1677606079664599E-2</v>
      </c>
      <c r="AA33" s="34">
        <f ca="1">$H$28/'Fixed data'!$C$7</f>
        <v>7.1677606079664599E-2</v>
      </c>
      <c r="AB33" s="34">
        <f ca="1">$H$28/'Fixed data'!$C$7</f>
        <v>7.1677606079664599E-2</v>
      </c>
      <c r="AC33" s="34">
        <f ca="1">$H$28/'Fixed data'!$C$7</f>
        <v>7.1677606079664599E-2</v>
      </c>
      <c r="AD33" s="34">
        <f ca="1">$H$28/'Fixed data'!$C$7</f>
        <v>7.1677606079664599E-2</v>
      </c>
      <c r="AE33" s="34">
        <f ca="1">$H$28/'Fixed data'!$C$7</f>
        <v>7.1677606079664599E-2</v>
      </c>
      <c r="AF33" s="34">
        <f ca="1">$H$28/'Fixed data'!$C$7</f>
        <v>7.1677606079664599E-2</v>
      </c>
      <c r="AG33" s="34">
        <f ca="1">$H$28/'Fixed data'!$C$7</f>
        <v>7.1677606079664599E-2</v>
      </c>
      <c r="AH33" s="34">
        <f ca="1">$H$28/'Fixed data'!$C$7</f>
        <v>7.1677606079664599E-2</v>
      </c>
      <c r="AI33" s="34">
        <f ca="1">$H$28/'Fixed data'!$C$7</f>
        <v>7.1677606079664599E-2</v>
      </c>
      <c r="AJ33" s="34">
        <f ca="1">$H$28/'Fixed data'!$C$7</f>
        <v>7.1677606079664599E-2</v>
      </c>
      <c r="AK33" s="34">
        <f ca="1">$H$28/'Fixed data'!$C$7</f>
        <v>7.1677606079664599E-2</v>
      </c>
      <c r="AL33" s="34">
        <f ca="1">$H$28/'Fixed data'!$C$7</f>
        <v>7.1677606079664599E-2</v>
      </c>
      <c r="AM33" s="34">
        <f ca="1">$H$28/'Fixed data'!$C$7</f>
        <v>7.1677606079664599E-2</v>
      </c>
      <c r="AN33" s="34">
        <f ca="1">$H$28/'Fixed data'!$C$7</f>
        <v>7.1677606079664599E-2</v>
      </c>
      <c r="AO33" s="34">
        <f ca="1">$H$28/'Fixed data'!$C$7</f>
        <v>7.1677606079664599E-2</v>
      </c>
      <c r="AP33" s="34">
        <f ca="1">$H$28/'Fixed data'!$C$7</f>
        <v>7.1677606079664599E-2</v>
      </c>
      <c r="AQ33" s="34">
        <f ca="1">$H$28/'Fixed data'!$C$7</f>
        <v>7.1677606079664599E-2</v>
      </c>
      <c r="AR33" s="34">
        <f ca="1">$H$28/'Fixed data'!$C$7</f>
        <v>7.1677606079664599E-2</v>
      </c>
      <c r="AS33" s="34">
        <f ca="1">$H$28/'Fixed data'!$C$7</f>
        <v>7.1677606079664599E-2</v>
      </c>
      <c r="AT33" s="34">
        <f ca="1">$H$28/'Fixed data'!$C$7</f>
        <v>7.1677606079664599E-2</v>
      </c>
      <c r="AU33" s="34">
        <f ca="1">$H$28/'Fixed data'!$C$7</f>
        <v>7.1677606079664599E-2</v>
      </c>
      <c r="AV33" s="34">
        <f ca="1">$H$28/'Fixed data'!$C$7</f>
        <v>7.1677606079664599E-2</v>
      </c>
      <c r="AW33" s="34">
        <f ca="1">$H$28/'Fixed data'!$C$7</f>
        <v>7.1677606079664599E-2</v>
      </c>
      <c r="AX33" s="34">
        <f ca="1">$H$28/'Fixed data'!$C$7</f>
        <v>7.1677606079664599E-2</v>
      </c>
      <c r="AY33" s="34">
        <f ca="1">$H$28/'Fixed data'!$C$7</f>
        <v>7.1677606079664599E-2</v>
      </c>
      <c r="AZ33" s="34">
        <f ca="1">$H$28/'Fixed data'!$C$7</f>
        <v>7.1677606079664599E-2</v>
      </c>
      <c r="BA33" s="34">
        <f ca="1">$H$28/'Fixed data'!$C$7</f>
        <v>7.1677606079664599E-2</v>
      </c>
      <c r="BB33" s="34"/>
      <c r="BC33" s="34"/>
      <c r="BD33" s="34"/>
    </row>
    <row r="34" spans="1:57" ht="16.5" hidden="1" customHeight="1" outlineLevel="1">
      <c r="A34" s="116"/>
      <c r="B34" s="8" t="s">
        <v>5</v>
      </c>
      <c r="C34" s="10" t="s">
        <v>57</v>
      </c>
      <c r="D34" s="8" t="s">
        <v>40</v>
      </c>
      <c r="F34" s="34"/>
      <c r="G34" s="34"/>
      <c r="H34" s="34"/>
      <c r="I34" s="34"/>
      <c r="J34" s="34">
        <f ca="1">$I$28/'Fixed data'!$C$7</f>
        <v>-7.063981132075474E-4</v>
      </c>
      <c r="K34" s="34">
        <f ca="1">$I$28/'Fixed data'!$C$7</f>
        <v>-7.063981132075474E-4</v>
      </c>
      <c r="L34" s="34">
        <f ca="1">$I$28/'Fixed data'!$C$7</f>
        <v>-7.063981132075474E-4</v>
      </c>
      <c r="M34" s="34">
        <f ca="1">$I$28/'Fixed data'!$C$7</f>
        <v>-7.063981132075474E-4</v>
      </c>
      <c r="N34" s="34">
        <f ca="1">$I$28/'Fixed data'!$C$7</f>
        <v>-7.063981132075474E-4</v>
      </c>
      <c r="O34" s="34">
        <f ca="1">$I$28/'Fixed data'!$C$7</f>
        <v>-7.063981132075474E-4</v>
      </c>
      <c r="P34" s="34">
        <f ca="1">$I$28/'Fixed data'!$C$7</f>
        <v>-7.063981132075474E-4</v>
      </c>
      <c r="Q34" s="34">
        <f ca="1">$I$28/'Fixed data'!$C$7</f>
        <v>-7.063981132075474E-4</v>
      </c>
      <c r="R34" s="34">
        <f ca="1">$I$28/'Fixed data'!$C$7</f>
        <v>-7.063981132075474E-4</v>
      </c>
      <c r="S34" s="34">
        <f ca="1">$I$28/'Fixed data'!$C$7</f>
        <v>-7.063981132075474E-4</v>
      </c>
      <c r="T34" s="34">
        <f ca="1">$I$28/'Fixed data'!$C$7</f>
        <v>-7.063981132075474E-4</v>
      </c>
      <c r="U34" s="34">
        <f ca="1">$I$28/'Fixed data'!$C$7</f>
        <v>-7.063981132075474E-4</v>
      </c>
      <c r="V34" s="34">
        <f ca="1">$I$28/'Fixed data'!$C$7</f>
        <v>-7.063981132075474E-4</v>
      </c>
      <c r="W34" s="34">
        <f ca="1">$I$28/'Fixed data'!$C$7</f>
        <v>-7.063981132075474E-4</v>
      </c>
      <c r="X34" s="34">
        <f ca="1">$I$28/'Fixed data'!$C$7</f>
        <v>-7.063981132075474E-4</v>
      </c>
      <c r="Y34" s="34">
        <f ca="1">$I$28/'Fixed data'!$C$7</f>
        <v>-7.063981132075474E-4</v>
      </c>
      <c r="Z34" s="34">
        <f ca="1">$I$28/'Fixed data'!$C$7</f>
        <v>-7.063981132075474E-4</v>
      </c>
      <c r="AA34" s="34">
        <f ca="1">$I$28/'Fixed data'!$C$7</f>
        <v>-7.063981132075474E-4</v>
      </c>
      <c r="AB34" s="34">
        <f ca="1">$I$28/'Fixed data'!$C$7</f>
        <v>-7.063981132075474E-4</v>
      </c>
      <c r="AC34" s="34">
        <f ca="1">$I$28/'Fixed data'!$C$7</f>
        <v>-7.063981132075474E-4</v>
      </c>
      <c r="AD34" s="34">
        <f ca="1">$I$28/'Fixed data'!$C$7</f>
        <v>-7.063981132075474E-4</v>
      </c>
      <c r="AE34" s="34">
        <f ca="1">$I$28/'Fixed data'!$C$7</f>
        <v>-7.063981132075474E-4</v>
      </c>
      <c r="AF34" s="34">
        <f ca="1">$I$28/'Fixed data'!$C$7</f>
        <v>-7.063981132075474E-4</v>
      </c>
      <c r="AG34" s="34">
        <f ca="1">$I$28/'Fixed data'!$C$7</f>
        <v>-7.063981132075474E-4</v>
      </c>
      <c r="AH34" s="34">
        <f ca="1">$I$28/'Fixed data'!$C$7</f>
        <v>-7.063981132075474E-4</v>
      </c>
      <c r="AI34" s="34">
        <f ca="1">$I$28/'Fixed data'!$C$7</f>
        <v>-7.063981132075474E-4</v>
      </c>
      <c r="AJ34" s="34">
        <f ca="1">$I$28/'Fixed data'!$C$7</f>
        <v>-7.063981132075474E-4</v>
      </c>
      <c r="AK34" s="34">
        <f ca="1">$I$28/'Fixed data'!$C$7</f>
        <v>-7.063981132075474E-4</v>
      </c>
      <c r="AL34" s="34">
        <f ca="1">$I$28/'Fixed data'!$C$7</f>
        <v>-7.063981132075474E-4</v>
      </c>
      <c r="AM34" s="34">
        <f ca="1">$I$28/'Fixed data'!$C$7</f>
        <v>-7.063981132075474E-4</v>
      </c>
      <c r="AN34" s="34">
        <f ca="1">$I$28/'Fixed data'!$C$7</f>
        <v>-7.063981132075474E-4</v>
      </c>
      <c r="AO34" s="34">
        <f ca="1">$I$28/'Fixed data'!$C$7</f>
        <v>-7.063981132075474E-4</v>
      </c>
      <c r="AP34" s="34">
        <f ca="1">$I$28/'Fixed data'!$C$7</f>
        <v>-7.063981132075474E-4</v>
      </c>
      <c r="AQ34" s="34">
        <f ca="1">$I$28/'Fixed data'!$C$7</f>
        <v>-7.063981132075474E-4</v>
      </c>
      <c r="AR34" s="34">
        <f ca="1">$I$28/'Fixed data'!$C$7</f>
        <v>-7.063981132075474E-4</v>
      </c>
      <c r="AS34" s="34">
        <f ca="1">$I$28/'Fixed data'!$C$7</f>
        <v>-7.063981132075474E-4</v>
      </c>
      <c r="AT34" s="34">
        <f ca="1">$I$28/'Fixed data'!$C$7</f>
        <v>-7.063981132075474E-4</v>
      </c>
      <c r="AU34" s="34">
        <f ca="1">$I$28/'Fixed data'!$C$7</f>
        <v>-7.063981132075474E-4</v>
      </c>
      <c r="AV34" s="34">
        <f ca="1">$I$28/'Fixed data'!$C$7</f>
        <v>-7.063981132075474E-4</v>
      </c>
      <c r="AW34" s="34">
        <f ca="1">$I$28/'Fixed data'!$C$7</f>
        <v>-7.063981132075474E-4</v>
      </c>
      <c r="AX34" s="34">
        <f ca="1">$I$28/'Fixed data'!$C$7</f>
        <v>-7.063981132075474E-4</v>
      </c>
      <c r="AY34" s="34">
        <f ca="1">$I$28/'Fixed data'!$C$7</f>
        <v>-7.063981132075474E-4</v>
      </c>
      <c r="AZ34" s="34">
        <f ca="1">$I$28/'Fixed data'!$C$7</f>
        <v>-7.063981132075474E-4</v>
      </c>
      <c r="BA34" s="34">
        <f ca="1">$I$28/'Fixed data'!$C$7</f>
        <v>-7.063981132075474E-4</v>
      </c>
      <c r="BB34" s="34">
        <f ca="1">$I$28/'Fixed data'!$C$7</f>
        <v>-7.063981132075474E-4</v>
      </c>
      <c r="BC34" s="34"/>
      <c r="BD34" s="34"/>
    </row>
    <row r="35" spans="1:57" ht="16.5" hidden="1" customHeight="1" outlineLevel="1">
      <c r="A35" s="116"/>
      <c r="B35" s="8" t="s">
        <v>6</v>
      </c>
      <c r="C35" s="10" t="s">
        <v>58</v>
      </c>
      <c r="D35" s="8" t="s">
        <v>40</v>
      </c>
      <c r="F35" s="34"/>
      <c r="G35" s="34"/>
      <c r="H35" s="34"/>
      <c r="I35" s="34"/>
      <c r="J35" s="34"/>
      <c r="K35" s="34">
        <f ca="1">$J$28/'Fixed data'!$C$7</f>
        <v>-7.063981132075474E-4</v>
      </c>
      <c r="L35" s="34">
        <f ca="1">$J$28/'Fixed data'!$C$7</f>
        <v>-7.063981132075474E-4</v>
      </c>
      <c r="M35" s="34">
        <f ca="1">$J$28/'Fixed data'!$C$7</f>
        <v>-7.063981132075474E-4</v>
      </c>
      <c r="N35" s="34">
        <f ca="1">$J$28/'Fixed data'!$C$7</f>
        <v>-7.063981132075474E-4</v>
      </c>
      <c r="O35" s="34">
        <f ca="1">$J$28/'Fixed data'!$C$7</f>
        <v>-7.063981132075474E-4</v>
      </c>
      <c r="P35" s="34">
        <f ca="1">$J$28/'Fixed data'!$C$7</f>
        <v>-7.063981132075474E-4</v>
      </c>
      <c r="Q35" s="34">
        <f ca="1">$J$28/'Fixed data'!$C$7</f>
        <v>-7.063981132075474E-4</v>
      </c>
      <c r="R35" s="34">
        <f ca="1">$J$28/'Fixed data'!$C$7</f>
        <v>-7.063981132075474E-4</v>
      </c>
      <c r="S35" s="34">
        <f ca="1">$J$28/'Fixed data'!$C$7</f>
        <v>-7.063981132075474E-4</v>
      </c>
      <c r="T35" s="34">
        <f ca="1">$J$28/'Fixed data'!$C$7</f>
        <v>-7.063981132075474E-4</v>
      </c>
      <c r="U35" s="34">
        <f ca="1">$J$28/'Fixed data'!$C$7</f>
        <v>-7.063981132075474E-4</v>
      </c>
      <c r="V35" s="34">
        <f ca="1">$J$28/'Fixed data'!$C$7</f>
        <v>-7.063981132075474E-4</v>
      </c>
      <c r="W35" s="34">
        <f ca="1">$J$28/'Fixed data'!$C$7</f>
        <v>-7.063981132075474E-4</v>
      </c>
      <c r="X35" s="34">
        <f ca="1">$J$28/'Fixed data'!$C$7</f>
        <v>-7.063981132075474E-4</v>
      </c>
      <c r="Y35" s="34">
        <f ca="1">$J$28/'Fixed data'!$C$7</f>
        <v>-7.063981132075474E-4</v>
      </c>
      <c r="Z35" s="34">
        <f ca="1">$J$28/'Fixed data'!$C$7</f>
        <v>-7.063981132075474E-4</v>
      </c>
      <c r="AA35" s="34">
        <f ca="1">$J$28/'Fixed data'!$C$7</f>
        <v>-7.063981132075474E-4</v>
      </c>
      <c r="AB35" s="34">
        <f ca="1">$J$28/'Fixed data'!$C$7</f>
        <v>-7.063981132075474E-4</v>
      </c>
      <c r="AC35" s="34">
        <f ca="1">$J$28/'Fixed data'!$C$7</f>
        <v>-7.063981132075474E-4</v>
      </c>
      <c r="AD35" s="34">
        <f ca="1">$J$28/'Fixed data'!$C$7</f>
        <v>-7.063981132075474E-4</v>
      </c>
      <c r="AE35" s="34">
        <f ca="1">$J$28/'Fixed data'!$C$7</f>
        <v>-7.063981132075474E-4</v>
      </c>
      <c r="AF35" s="34">
        <f ca="1">$J$28/'Fixed data'!$C$7</f>
        <v>-7.063981132075474E-4</v>
      </c>
      <c r="AG35" s="34">
        <f ca="1">$J$28/'Fixed data'!$C$7</f>
        <v>-7.063981132075474E-4</v>
      </c>
      <c r="AH35" s="34">
        <f ca="1">$J$28/'Fixed data'!$C$7</f>
        <v>-7.063981132075474E-4</v>
      </c>
      <c r="AI35" s="34">
        <f ca="1">$J$28/'Fixed data'!$C$7</f>
        <v>-7.063981132075474E-4</v>
      </c>
      <c r="AJ35" s="34">
        <f ca="1">$J$28/'Fixed data'!$C$7</f>
        <v>-7.063981132075474E-4</v>
      </c>
      <c r="AK35" s="34">
        <f ca="1">$J$28/'Fixed data'!$C$7</f>
        <v>-7.063981132075474E-4</v>
      </c>
      <c r="AL35" s="34">
        <f ca="1">$J$28/'Fixed data'!$C$7</f>
        <v>-7.063981132075474E-4</v>
      </c>
      <c r="AM35" s="34">
        <f ca="1">$J$28/'Fixed data'!$C$7</f>
        <v>-7.063981132075474E-4</v>
      </c>
      <c r="AN35" s="34">
        <f ca="1">$J$28/'Fixed data'!$C$7</f>
        <v>-7.063981132075474E-4</v>
      </c>
      <c r="AO35" s="34">
        <f ca="1">$J$28/'Fixed data'!$C$7</f>
        <v>-7.063981132075474E-4</v>
      </c>
      <c r="AP35" s="34">
        <f ca="1">$J$28/'Fixed data'!$C$7</f>
        <v>-7.063981132075474E-4</v>
      </c>
      <c r="AQ35" s="34">
        <f ca="1">$J$28/'Fixed data'!$C$7</f>
        <v>-7.063981132075474E-4</v>
      </c>
      <c r="AR35" s="34">
        <f ca="1">$J$28/'Fixed data'!$C$7</f>
        <v>-7.063981132075474E-4</v>
      </c>
      <c r="AS35" s="34">
        <f ca="1">$J$28/'Fixed data'!$C$7</f>
        <v>-7.063981132075474E-4</v>
      </c>
      <c r="AT35" s="34">
        <f ca="1">$J$28/'Fixed data'!$C$7</f>
        <v>-7.063981132075474E-4</v>
      </c>
      <c r="AU35" s="34">
        <f ca="1">$J$28/'Fixed data'!$C$7</f>
        <v>-7.063981132075474E-4</v>
      </c>
      <c r="AV35" s="34">
        <f ca="1">$J$28/'Fixed data'!$C$7</f>
        <v>-7.063981132075474E-4</v>
      </c>
      <c r="AW35" s="34">
        <f ca="1">$J$28/'Fixed data'!$C$7</f>
        <v>-7.063981132075474E-4</v>
      </c>
      <c r="AX35" s="34">
        <f ca="1">$J$28/'Fixed data'!$C$7</f>
        <v>-7.063981132075474E-4</v>
      </c>
      <c r="AY35" s="34">
        <f ca="1">$J$28/'Fixed data'!$C$7</f>
        <v>-7.063981132075474E-4</v>
      </c>
      <c r="AZ35" s="34">
        <f ca="1">$J$28/'Fixed data'!$C$7</f>
        <v>-7.063981132075474E-4</v>
      </c>
      <c r="BA35" s="34">
        <f ca="1">$J$28/'Fixed data'!$C$7</f>
        <v>-7.063981132075474E-4</v>
      </c>
      <c r="BB35" s="34">
        <f ca="1">$J$28/'Fixed data'!$C$7</f>
        <v>-7.063981132075474E-4</v>
      </c>
      <c r="BC35" s="34">
        <f ca="1">$J$28/'Fixed data'!$C$7</f>
        <v>-7.063981132075474E-4</v>
      </c>
      <c r="BD35" s="34"/>
    </row>
    <row r="36" spans="1:57" ht="16.5" hidden="1" customHeight="1" outlineLevel="1">
      <c r="A36" s="116"/>
      <c r="B36" s="8" t="s">
        <v>32</v>
      </c>
      <c r="C36" s="10" t="s">
        <v>59</v>
      </c>
      <c r="D36" s="8" t="s">
        <v>40</v>
      </c>
      <c r="F36" s="34"/>
      <c r="G36" s="34"/>
      <c r="H36" s="34"/>
      <c r="I36" s="34"/>
      <c r="J36" s="34"/>
      <c r="K36" s="34"/>
      <c r="L36" s="34">
        <f ca="1">$K$28/'Fixed data'!$C$7</f>
        <v>-7.063981132075474E-4</v>
      </c>
      <c r="M36" s="34">
        <f ca="1">$K$28/'Fixed data'!$C$7</f>
        <v>-7.063981132075474E-4</v>
      </c>
      <c r="N36" s="34">
        <f ca="1">$K$28/'Fixed data'!$C$7</f>
        <v>-7.063981132075474E-4</v>
      </c>
      <c r="O36" s="34">
        <f ca="1">$K$28/'Fixed data'!$C$7</f>
        <v>-7.063981132075474E-4</v>
      </c>
      <c r="P36" s="34">
        <f ca="1">$K$28/'Fixed data'!$C$7</f>
        <v>-7.063981132075474E-4</v>
      </c>
      <c r="Q36" s="34">
        <f ca="1">$K$28/'Fixed data'!$C$7</f>
        <v>-7.063981132075474E-4</v>
      </c>
      <c r="R36" s="34">
        <f ca="1">$K$28/'Fixed data'!$C$7</f>
        <v>-7.063981132075474E-4</v>
      </c>
      <c r="S36" s="34">
        <f ca="1">$K$28/'Fixed data'!$C$7</f>
        <v>-7.063981132075474E-4</v>
      </c>
      <c r="T36" s="34">
        <f ca="1">$K$28/'Fixed data'!$C$7</f>
        <v>-7.063981132075474E-4</v>
      </c>
      <c r="U36" s="34">
        <f ca="1">$K$28/'Fixed data'!$C$7</f>
        <v>-7.063981132075474E-4</v>
      </c>
      <c r="V36" s="34">
        <f ca="1">$K$28/'Fixed data'!$C$7</f>
        <v>-7.063981132075474E-4</v>
      </c>
      <c r="W36" s="34">
        <f ca="1">$K$28/'Fixed data'!$C$7</f>
        <v>-7.063981132075474E-4</v>
      </c>
      <c r="X36" s="34">
        <f ca="1">$K$28/'Fixed data'!$C$7</f>
        <v>-7.063981132075474E-4</v>
      </c>
      <c r="Y36" s="34">
        <f ca="1">$K$28/'Fixed data'!$C$7</f>
        <v>-7.063981132075474E-4</v>
      </c>
      <c r="Z36" s="34">
        <f ca="1">$K$28/'Fixed data'!$C$7</f>
        <v>-7.063981132075474E-4</v>
      </c>
      <c r="AA36" s="34">
        <f ca="1">$K$28/'Fixed data'!$C$7</f>
        <v>-7.063981132075474E-4</v>
      </c>
      <c r="AB36" s="34">
        <f ca="1">$K$28/'Fixed data'!$C$7</f>
        <v>-7.063981132075474E-4</v>
      </c>
      <c r="AC36" s="34">
        <f ca="1">$K$28/'Fixed data'!$C$7</f>
        <v>-7.063981132075474E-4</v>
      </c>
      <c r="AD36" s="34">
        <f ca="1">$K$28/'Fixed data'!$C$7</f>
        <v>-7.063981132075474E-4</v>
      </c>
      <c r="AE36" s="34">
        <f ca="1">$K$28/'Fixed data'!$C$7</f>
        <v>-7.063981132075474E-4</v>
      </c>
      <c r="AF36" s="34">
        <f ca="1">$K$28/'Fixed data'!$C$7</f>
        <v>-7.063981132075474E-4</v>
      </c>
      <c r="AG36" s="34">
        <f ca="1">$K$28/'Fixed data'!$C$7</f>
        <v>-7.063981132075474E-4</v>
      </c>
      <c r="AH36" s="34">
        <f ca="1">$K$28/'Fixed data'!$C$7</f>
        <v>-7.063981132075474E-4</v>
      </c>
      <c r="AI36" s="34">
        <f ca="1">$K$28/'Fixed data'!$C$7</f>
        <v>-7.063981132075474E-4</v>
      </c>
      <c r="AJ36" s="34">
        <f ca="1">$K$28/'Fixed data'!$C$7</f>
        <v>-7.063981132075474E-4</v>
      </c>
      <c r="AK36" s="34">
        <f ca="1">$K$28/'Fixed data'!$C$7</f>
        <v>-7.063981132075474E-4</v>
      </c>
      <c r="AL36" s="34">
        <f ca="1">$K$28/'Fixed data'!$C$7</f>
        <v>-7.063981132075474E-4</v>
      </c>
      <c r="AM36" s="34">
        <f ca="1">$K$28/'Fixed data'!$C$7</f>
        <v>-7.063981132075474E-4</v>
      </c>
      <c r="AN36" s="34">
        <f ca="1">$K$28/'Fixed data'!$C$7</f>
        <v>-7.063981132075474E-4</v>
      </c>
      <c r="AO36" s="34">
        <f ca="1">$K$28/'Fixed data'!$C$7</f>
        <v>-7.063981132075474E-4</v>
      </c>
      <c r="AP36" s="34">
        <f ca="1">$K$28/'Fixed data'!$C$7</f>
        <v>-7.063981132075474E-4</v>
      </c>
      <c r="AQ36" s="34">
        <f ca="1">$K$28/'Fixed data'!$C$7</f>
        <v>-7.063981132075474E-4</v>
      </c>
      <c r="AR36" s="34">
        <f ca="1">$K$28/'Fixed data'!$C$7</f>
        <v>-7.063981132075474E-4</v>
      </c>
      <c r="AS36" s="34">
        <f ca="1">$K$28/'Fixed data'!$C$7</f>
        <v>-7.063981132075474E-4</v>
      </c>
      <c r="AT36" s="34">
        <f ca="1">$K$28/'Fixed data'!$C$7</f>
        <v>-7.063981132075474E-4</v>
      </c>
      <c r="AU36" s="34">
        <f ca="1">$K$28/'Fixed data'!$C$7</f>
        <v>-7.063981132075474E-4</v>
      </c>
      <c r="AV36" s="34">
        <f ca="1">$K$28/'Fixed data'!$C$7</f>
        <v>-7.063981132075474E-4</v>
      </c>
      <c r="AW36" s="34">
        <f ca="1">$K$28/'Fixed data'!$C$7</f>
        <v>-7.063981132075474E-4</v>
      </c>
      <c r="AX36" s="34">
        <f ca="1">$K$28/'Fixed data'!$C$7</f>
        <v>-7.063981132075474E-4</v>
      </c>
      <c r="AY36" s="34">
        <f ca="1">$K$28/'Fixed data'!$C$7</f>
        <v>-7.063981132075474E-4</v>
      </c>
      <c r="AZ36" s="34">
        <f ca="1">$K$28/'Fixed data'!$C$7</f>
        <v>-7.063981132075474E-4</v>
      </c>
      <c r="BA36" s="34">
        <f ca="1">$K$28/'Fixed data'!$C$7</f>
        <v>-7.063981132075474E-4</v>
      </c>
      <c r="BB36" s="34">
        <f ca="1">$K$28/'Fixed data'!$C$7</f>
        <v>-7.063981132075474E-4</v>
      </c>
      <c r="BC36" s="34">
        <f ca="1">$K$28/'Fixed data'!$C$7</f>
        <v>-7.063981132075474E-4</v>
      </c>
      <c r="BD36" s="34">
        <f ca="1">$K$28/'Fixed data'!$C$7</f>
        <v>-7.063981132075474E-4</v>
      </c>
    </row>
    <row r="37" spans="1:57" ht="16.5" hidden="1" customHeight="1" outlineLevel="1">
      <c r="A37" s="116"/>
      <c r="B37" s="8" t="s">
        <v>33</v>
      </c>
      <c r="C37" s="10" t="s">
        <v>60</v>
      </c>
      <c r="D37" s="8" t="s">
        <v>40</v>
      </c>
      <c r="F37" s="34"/>
      <c r="G37" s="34"/>
      <c r="H37" s="34"/>
      <c r="I37" s="34"/>
      <c r="J37" s="34"/>
      <c r="K37" s="34"/>
      <c r="L37" s="34"/>
      <c r="M37" s="34">
        <f ca="1">$L$28/'Fixed data'!$C$7</f>
        <v>-7.063981132075474E-4</v>
      </c>
      <c r="N37" s="34">
        <f ca="1">$L$28/'Fixed data'!$C$7</f>
        <v>-7.063981132075474E-4</v>
      </c>
      <c r="O37" s="34">
        <f ca="1">$L$28/'Fixed data'!$C$7</f>
        <v>-7.063981132075474E-4</v>
      </c>
      <c r="P37" s="34">
        <f ca="1">$L$28/'Fixed data'!$C$7</f>
        <v>-7.063981132075474E-4</v>
      </c>
      <c r="Q37" s="34">
        <f ca="1">$L$28/'Fixed data'!$C$7</f>
        <v>-7.063981132075474E-4</v>
      </c>
      <c r="R37" s="34">
        <f ca="1">$L$28/'Fixed data'!$C$7</f>
        <v>-7.063981132075474E-4</v>
      </c>
      <c r="S37" s="34">
        <f ca="1">$L$28/'Fixed data'!$C$7</f>
        <v>-7.063981132075474E-4</v>
      </c>
      <c r="T37" s="34">
        <f ca="1">$L$28/'Fixed data'!$C$7</f>
        <v>-7.063981132075474E-4</v>
      </c>
      <c r="U37" s="34">
        <f ca="1">$L$28/'Fixed data'!$C$7</f>
        <v>-7.063981132075474E-4</v>
      </c>
      <c r="V37" s="34">
        <f ca="1">$L$28/'Fixed data'!$C$7</f>
        <v>-7.063981132075474E-4</v>
      </c>
      <c r="W37" s="34">
        <f ca="1">$L$28/'Fixed data'!$C$7</f>
        <v>-7.063981132075474E-4</v>
      </c>
      <c r="X37" s="34">
        <f ca="1">$L$28/'Fixed data'!$C$7</f>
        <v>-7.063981132075474E-4</v>
      </c>
      <c r="Y37" s="34">
        <f ca="1">$L$28/'Fixed data'!$C$7</f>
        <v>-7.063981132075474E-4</v>
      </c>
      <c r="Z37" s="34">
        <f ca="1">$L$28/'Fixed data'!$C$7</f>
        <v>-7.063981132075474E-4</v>
      </c>
      <c r="AA37" s="34">
        <f ca="1">$L$28/'Fixed data'!$C$7</f>
        <v>-7.063981132075474E-4</v>
      </c>
      <c r="AB37" s="34">
        <f ca="1">$L$28/'Fixed data'!$C$7</f>
        <v>-7.063981132075474E-4</v>
      </c>
      <c r="AC37" s="34">
        <f ca="1">$L$28/'Fixed data'!$C$7</f>
        <v>-7.063981132075474E-4</v>
      </c>
      <c r="AD37" s="34">
        <f ca="1">$L$28/'Fixed data'!$C$7</f>
        <v>-7.063981132075474E-4</v>
      </c>
      <c r="AE37" s="34">
        <f ca="1">$L$28/'Fixed data'!$C$7</f>
        <v>-7.063981132075474E-4</v>
      </c>
      <c r="AF37" s="34">
        <f ca="1">$L$28/'Fixed data'!$C$7</f>
        <v>-7.063981132075474E-4</v>
      </c>
      <c r="AG37" s="34">
        <f ca="1">$L$28/'Fixed data'!$C$7</f>
        <v>-7.063981132075474E-4</v>
      </c>
      <c r="AH37" s="34">
        <f ca="1">$L$28/'Fixed data'!$C$7</f>
        <v>-7.063981132075474E-4</v>
      </c>
      <c r="AI37" s="34">
        <f ca="1">$L$28/'Fixed data'!$C$7</f>
        <v>-7.063981132075474E-4</v>
      </c>
      <c r="AJ37" s="34">
        <f ca="1">$L$28/'Fixed data'!$C$7</f>
        <v>-7.063981132075474E-4</v>
      </c>
      <c r="AK37" s="34">
        <f ca="1">$L$28/'Fixed data'!$C$7</f>
        <v>-7.063981132075474E-4</v>
      </c>
      <c r="AL37" s="34">
        <f ca="1">$L$28/'Fixed data'!$C$7</f>
        <v>-7.063981132075474E-4</v>
      </c>
      <c r="AM37" s="34">
        <f ca="1">$L$28/'Fixed data'!$C$7</f>
        <v>-7.063981132075474E-4</v>
      </c>
      <c r="AN37" s="34">
        <f ca="1">$L$28/'Fixed data'!$C$7</f>
        <v>-7.063981132075474E-4</v>
      </c>
      <c r="AO37" s="34">
        <f ca="1">$L$28/'Fixed data'!$C$7</f>
        <v>-7.063981132075474E-4</v>
      </c>
      <c r="AP37" s="34">
        <f ca="1">$L$28/'Fixed data'!$C$7</f>
        <v>-7.063981132075474E-4</v>
      </c>
      <c r="AQ37" s="34">
        <f ca="1">$L$28/'Fixed data'!$C$7</f>
        <v>-7.063981132075474E-4</v>
      </c>
      <c r="AR37" s="34">
        <f ca="1">$L$28/'Fixed data'!$C$7</f>
        <v>-7.063981132075474E-4</v>
      </c>
      <c r="AS37" s="34">
        <f ca="1">$L$28/'Fixed data'!$C$7</f>
        <v>-7.063981132075474E-4</v>
      </c>
      <c r="AT37" s="34">
        <f ca="1">$L$28/'Fixed data'!$C$7</f>
        <v>-7.063981132075474E-4</v>
      </c>
      <c r="AU37" s="34">
        <f ca="1">$L$28/'Fixed data'!$C$7</f>
        <v>-7.063981132075474E-4</v>
      </c>
      <c r="AV37" s="34">
        <f ca="1">$L$28/'Fixed data'!$C$7</f>
        <v>-7.063981132075474E-4</v>
      </c>
      <c r="AW37" s="34">
        <f ca="1">$L$28/'Fixed data'!$C$7</f>
        <v>-7.063981132075474E-4</v>
      </c>
      <c r="AX37" s="34">
        <f ca="1">$L$28/'Fixed data'!$C$7</f>
        <v>-7.063981132075474E-4</v>
      </c>
      <c r="AY37" s="34">
        <f ca="1">$L$28/'Fixed data'!$C$7</f>
        <v>-7.063981132075474E-4</v>
      </c>
      <c r="AZ37" s="34">
        <f ca="1">$L$28/'Fixed data'!$C$7</f>
        <v>-7.063981132075474E-4</v>
      </c>
      <c r="BA37" s="34">
        <f ca="1">$L$28/'Fixed data'!$C$7</f>
        <v>-7.063981132075474E-4</v>
      </c>
      <c r="BB37" s="34">
        <f ca="1">$L$28/'Fixed data'!$C$7</f>
        <v>-7.063981132075474E-4</v>
      </c>
      <c r="BC37" s="34">
        <f ca="1">$L$28/'Fixed data'!$C$7</f>
        <v>-7.063981132075474E-4</v>
      </c>
      <c r="BD37" s="34">
        <f ca="1">$L$28/'Fixed data'!$C$7</f>
        <v>-7.063981132075474E-4</v>
      </c>
    </row>
    <row r="38" spans="1:57" ht="16.5" hidden="1" customHeight="1" outlineLevel="1">
      <c r="A38" s="116"/>
      <c r="B38" s="8" t="s">
        <v>110</v>
      </c>
      <c r="C38" s="10" t="s">
        <v>132</v>
      </c>
      <c r="D38" s="8" t="s">
        <v>40</v>
      </c>
      <c r="F38" s="34"/>
      <c r="G38" s="34"/>
      <c r="H38" s="34"/>
      <c r="I38" s="34"/>
      <c r="J38" s="34"/>
      <c r="K38" s="34"/>
      <c r="L38" s="34"/>
      <c r="M38" s="34"/>
      <c r="N38" s="34">
        <f ca="1">$M$28/'Fixed data'!$C$7</f>
        <v>-7.063981132075474E-4</v>
      </c>
      <c r="O38" s="34">
        <f ca="1">$M$28/'Fixed data'!$C$7</f>
        <v>-7.063981132075474E-4</v>
      </c>
      <c r="P38" s="34">
        <f ca="1">$M$28/'Fixed data'!$C$7</f>
        <v>-7.063981132075474E-4</v>
      </c>
      <c r="Q38" s="34">
        <f ca="1">$M$28/'Fixed data'!$C$7</f>
        <v>-7.063981132075474E-4</v>
      </c>
      <c r="R38" s="34">
        <f ca="1">$M$28/'Fixed data'!$C$7</f>
        <v>-7.063981132075474E-4</v>
      </c>
      <c r="S38" s="34">
        <f ca="1">$M$28/'Fixed data'!$C$7</f>
        <v>-7.063981132075474E-4</v>
      </c>
      <c r="T38" s="34">
        <f ca="1">$M$28/'Fixed data'!$C$7</f>
        <v>-7.063981132075474E-4</v>
      </c>
      <c r="U38" s="34">
        <f ca="1">$M$28/'Fixed data'!$C$7</f>
        <v>-7.063981132075474E-4</v>
      </c>
      <c r="V38" s="34">
        <f ca="1">$M$28/'Fixed data'!$C$7</f>
        <v>-7.063981132075474E-4</v>
      </c>
      <c r="W38" s="34">
        <f ca="1">$M$28/'Fixed data'!$C$7</f>
        <v>-7.063981132075474E-4</v>
      </c>
      <c r="X38" s="34">
        <f ca="1">$M$28/'Fixed data'!$C$7</f>
        <v>-7.063981132075474E-4</v>
      </c>
      <c r="Y38" s="34">
        <f ca="1">$M$28/'Fixed data'!$C$7</f>
        <v>-7.063981132075474E-4</v>
      </c>
      <c r="Z38" s="34">
        <f ca="1">$M$28/'Fixed data'!$C$7</f>
        <v>-7.063981132075474E-4</v>
      </c>
      <c r="AA38" s="34">
        <f ca="1">$M$28/'Fixed data'!$C$7</f>
        <v>-7.063981132075474E-4</v>
      </c>
      <c r="AB38" s="34">
        <f ca="1">$M$28/'Fixed data'!$C$7</f>
        <v>-7.063981132075474E-4</v>
      </c>
      <c r="AC38" s="34">
        <f ca="1">$M$28/'Fixed data'!$C$7</f>
        <v>-7.063981132075474E-4</v>
      </c>
      <c r="AD38" s="34">
        <f ca="1">$M$28/'Fixed data'!$C$7</f>
        <v>-7.063981132075474E-4</v>
      </c>
      <c r="AE38" s="34">
        <f ca="1">$M$28/'Fixed data'!$C$7</f>
        <v>-7.063981132075474E-4</v>
      </c>
      <c r="AF38" s="34">
        <f ca="1">$M$28/'Fixed data'!$C$7</f>
        <v>-7.063981132075474E-4</v>
      </c>
      <c r="AG38" s="34">
        <f ca="1">$M$28/'Fixed data'!$C$7</f>
        <v>-7.063981132075474E-4</v>
      </c>
      <c r="AH38" s="34">
        <f ca="1">$M$28/'Fixed data'!$C$7</f>
        <v>-7.063981132075474E-4</v>
      </c>
      <c r="AI38" s="34">
        <f ca="1">$M$28/'Fixed data'!$C$7</f>
        <v>-7.063981132075474E-4</v>
      </c>
      <c r="AJ38" s="34">
        <f ca="1">$M$28/'Fixed data'!$C$7</f>
        <v>-7.063981132075474E-4</v>
      </c>
      <c r="AK38" s="34">
        <f ca="1">$M$28/'Fixed data'!$C$7</f>
        <v>-7.063981132075474E-4</v>
      </c>
      <c r="AL38" s="34">
        <f ca="1">$M$28/'Fixed data'!$C$7</f>
        <v>-7.063981132075474E-4</v>
      </c>
      <c r="AM38" s="34">
        <f ca="1">$M$28/'Fixed data'!$C$7</f>
        <v>-7.063981132075474E-4</v>
      </c>
      <c r="AN38" s="34">
        <f ca="1">$M$28/'Fixed data'!$C$7</f>
        <v>-7.063981132075474E-4</v>
      </c>
      <c r="AO38" s="34">
        <f ca="1">$M$28/'Fixed data'!$C$7</f>
        <v>-7.063981132075474E-4</v>
      </c>
      <c r="AP38" s="34">
        <f ca="1">$M$28/'Fixed data'!$C$7</f>
        <v>-7.063981132075474E-4</v>
      </c>
      <c r="AQ38" s="34">
        <f ca="1">$M$28/'Fixed data'!$C$7</f>
        <v>-7.063981132075474E-4</v>
      </c>
      <c r="AR38" s="34">
        <f ca="1">$M$28/'Fixed data'!$C$7</f>
        <v>-7.063981132075474E-4</v>
      </c>
      <c r="AS38" s="34">
        <f ca="1">$M$28/'Fixed data'!$C$7</f>
        <v>-7.063981132075474E-4</v>
      </c>
      <c r="AT38" s="34">
        <f ca="1">$M$28/'Fixed data'!$C$7</f>
        <v>-7.063981132075474E-4</v>
      </c>
      <c r="AU38" s="34">
        <f ca="1">$M$28/'Fixed data'!$C$7</f>
        <v>-7.063981132075474E-4</v>
      </c>
      <c r="AV38" s="34">
        <f ca="1">$M$28/'Fixed data'!$C$7</f>
        <v>-7.063981132075474E-4</v>
      </c>
      <c r="AW38" s="34">
        <f ca="1">$M$28/'Fixed data'!$C$7</f>
        <v>-7.063981132075474E-4</v>
      </c>
      <c r="AX38" s="34">
        <f ca="1">$M$28/'Fixed data'!$C$7</f>
        <v>-7.063981132075474E-4</v>
      </c>
      <c r="AY38" s="34">
        <f ca="1">$M$28/'Fixed data'!$C$7</f>
        <v>-7.063981132075474E-4</v>
      </c>
      <c r="AZ38" s="34">
        <f ca="1">$M$28/'Fixed data'!$C$7</f>
        <v>-7.063981132075474E-4</v>
      </c>
      <c r="BA38" s="34">
        <f ca="1">$M$28/'Fixed data'!$C$7</f>
        <v>-7.063981132075474E-4</v>
      </c>
      <c r="BB38" s="34">
        <f ca="1">$M$28/'Fixed data'!$C$7</f>
        <v>-7.063981132075474E-4</v>
      </c>
      <c r="BC38" s="34">
        <f ca="1">$M$28/'Fixed data'!$C$7</f>
        <v>-7.063981132075474E-4</v>
      </c>
      <c r="BD38" s="34">
        <f ca="1">$M$28/'Fixed data'!$C$7</f>
        <v>-7.063981132075474E-4</v>
      </c>
      <c r="BE38" s="34"/>
    </row>
    <row r="39" spans="1:57" ht="16.5" hidden="1" customHeight="1" outlineLevel="1">
      <c r="A39" s="116"/>
      <c r="B39" s="8" t="s">
        <v>111</v>
      </c>
      <c r="C39" s="10" t="s">
        <v>133</v>
      </c>
      <c r="D39" s="8" t="s">
        <v>40</v>
      </c>
      <c r="F39" s="34"/>
      <c r="G39" s="34"/>
      <c r="H39" s="34"/>
      <c r="I39" s="34"/>
      <c r="J39" s="34"/>
      <c r="K39" s="34"/>
      <c r="L39" s="34"/>
      <c r="M39" s="34"/>
      <c r="N39" s="34"/>
      <c r="O39" s="34">
        <f>$N$28/'Fixed data'!$C$7</f>
        <v>-7.063981132075474E-4</v>
      </c>
      <c r="P39" s="34">
        <f>$N$28/'Fixed data'!$C$7</f>
        <v>-7.063981132075474E-4</v>
      </c>
      <c r="Q39" s="34">
        <f>$N$28/'Fixed data'!$C$7</f>
        <v>-7.063981132075474E-4</v>
      </c>
      <c r="R39" s="34">
        <f>$N$28/'Fixed data'!$C$7</f>
        <v>-7.063981132075474E-4</v>
      </c>
      <c r="S39" s="34">
        <f>$N$28/'Fixed data'!$C$7</f>
        <v>-7.063981132075474E-4</v>
      </c>
      <c r="T39" s="34">
        <f>$N$28/'Fixed data'!$C$7</f>
        <v>-7.063981132075474E-4</v>
      </c>
      <c r="U39" s="34">
        <f>$N$28/'Fixed data'!$C$7</f>
        <v>-7.063981132075474E-4</v>
      </c>
      <c r="V39" s="34">
        <f>$N$28/'Fixed data'!$C$7</f>
        <v>-7.063981132075474E-4</v>
      </c>
      <c r="W39" s="34">
        <f>$N$28/'Fixed data'!$C$7</f>
        <v>-7.063981132075474E-4</v>
      </c>
      <c r="X39" s="34">
        <f>$N$28/'Fixed data'!$C$7</f>
        <v>-7.063981132075474E-4</v>
      </c>
      <c r="Y39" s="34">
        <f>$N$28/'Fixed data'!$C$7</f>
        <v>-7.063981132075474E-4</v>
      </c>
      <c r="Z39" s="34">
        <f>$N$28/'Fixed data'!$C$7</f>
        <v>-7.063981132075474E-4</v>
      </c>
      <c r="AA39" s="34">
        <f>$N$28/'Fixed data'!$C$7</f>
        <v>-7.063981132075474E-4</v>
      </c>
      <c r="AB39" s="34">
        <f>$N$28/'Fixed data'!$C$7</f>
        <v>-7.063981132075474E-4</v>
      </c>
      <c r="AC39" s="34">
        <f>$N$28/'Fixed data'!$C$7</f>
        <v>-7.063981132075474E-4</v>
      </c>
      <c r="AD39" s="34">
        <f>$N$28/'Fixed data'!$C$7</f>
        <v>-7.063981132075474E-4</v>
      </c>
      <c r="AE39" s="34">
        <f>$N$28/'Fixed data'!$C$7</f>
        <v>-7.063981132075474E-4</v>
      </c>
      <c r="AF39" s="34">
        <f>$N$28/'Fixed data'!$C$7</f>
        <v>-7.063981132075474E-4</v>
      </c>
      <c r="AG39" s="34">
        <f>$N$28/'Fixed data'!$C$7</f>
        <v>-7.063981132075474E-4</v>
      </c>
      <c r="AH39" s="34">
        <f>$N$28/'Fixed data'!$C$7</f>
        <v>-7.063981132075474E-4</v>
      </c>
      <c r="AI39" s="34">
        <f>$N$28/'Fixed data'!$C$7</f>
        <v>-7.063981132075474E-4</v>
      </c>
      <c r="AJ39" s="34">
        <f>$N$28/'Fixed data'!$C$7</f>
        <v>-7.063981132075474E-4</v>
      </c>
      <c r="AK39" s="34">
        <f>$N$28/'Fixed data'!$C$7</f>
        <v>-7.063981132075474E-4</v>
      </c>
      <c r="AL39" s="34">
        <f>$N$28/'Fixed data'!$C$7</f>
        <v>-7.063981132075474E-4</v>
      </c>
      <c r="AM39" s="34">
        <f>$N$28/'Fixed data'!$C$7</f>
        <v>-7.063981132075474E-4</v>
      </c>
      <c r="AN39" s="34">
        <f>$N$28/'Fixed data'!$C$7</f>
        <v>-7.063981132075474E-4</v>
      </c>
      <c r="AO39" s="34">
        <f>$N$28/'Fixed data'!$C$7</f>
        <v>-7.063981132075474E-4</v>
      </c>
      <c r="AP39" s="34">
        <f>$N$28/'Fixed data'!$C$7</f>
        <v>-7.063981132075474E-4</v>
      </c>
      <c r="AQ39" s="34">
        <f>$N$28/'Fixed data'!$C$7</f>
        <v>-7.063981132075474E-4</v>
      </c>
      <c r="AR39" s="34">
        <f>$N$28/'Fixed data'!$C$7</f>
        <v>-7.063981132075474E-4</v>
      </c>
      <c r="AS39" s="34">
        <f>$N$28/'Fixed data'!$C$7</f>
        <v>-7.063981132075474E-4</v>
      </c>
      <c r="AT39" s="34">
        <f>$N$28/'Fixed data'!$C$7</f>
        <v>-7.063981132075474E-4</v>
      </c>
      <c r="AU39" s="34">
        <f>$N$28/'Fixed data'!$C$7</f>
        <v>-7.063981132075474E-4</v>
      </c>
      <c r="AV39" s="34">
        <f>$N$28/'Fixed data'!$C$7</f>
        <v>-7.063981132075474E-4</v>
      </c>
      <c r="AW39" s="34">
        <f>$N$28/'Fixed data'!$C$7</f>
        <v>-7.063981132075474E-4</v>
      </c>
      <c r="AX39" s="34">
        <f>$N$28/'Fixed data'!$C$7</f>
        <v>-7.063981132075474E-4</v>
      </c>
      <c r="AY39" s="34">
        <f>$N$28/'Fixed data'!$C$7</f>
        <v>-7.063981132075474E-4</v>
      </c>
      <c r="AZ39" s="34">
        <f>$N$28/'Fixed data'!$C$7</f>
        <v>-7.063981132075474E-4</v>
      </c>
      <c r="BA39" s="34">
        <f>$N$28/'Fixed data'!$C$7</f>
        <v>-7.063981132075474E-4</v>
      </c>
      <c r="BB39" s="34">
        <f>$N$28/'Fixed data'!$C$7</f>
        <v>-7.063981132075474E-4</v>
      </c>
      <c r="BC39" s="34">
        <f>$N$28/'Fixed data'!$C$7</f>
        <v>-7.063981132075474E-4</v>
      </c>
      <c r="BD39" s="34">
        <f>$N$28/'Fixed data'!$C$7</f>
        <v>-7.063981132075474E-4</v>
      </c>
    </row>
    <row r="40" spans="1:57" ht="16.5" hidden="1" customHeight="1" outlineLevel="1">
      <c r="A40" s="116"/>
      <c r="B40" s="8" t="s">
        <v>112</v>
      </c>
      <c r="C40" s="10" t="s">
        <v>134</v>
      </c>
      <c r="D40" s="8" t="s">
        <v>40</v>
      </c>
      <c r="F40" s="34"/>
      <c r="G40" s="34"/>
      <c r="H40" s="34"/>
      <c r="I40" s="34"/>
      <c r="J40" s="34"/>
      <c r="K40" s="34"/>
      <c r="L40" s="34"/>
      <c r="M40" s="34"/>
      <c r="N40" s="34"/>
      <c r="O40" s="34"/>
      <c r="P40" s="34">
        <f>$O$28/'Fixed data'!$C$7</f>
        <v>-7.063981132075474E-4</v>
      </c>
      <c r="Q40" s="34">
        <f>$O$28/'Fixed data'!$C$7</f>
        <v>-7.063981132075474E-4</v>
      </c>
      <c r="R40" s="34">
        <f>$O$28/'Fixed data'!$C$7</f>
        <v>-7.063981132075474E-4</v>
      </c>
      <c r="S40" s="34">
        <f>$O$28/'Fixed data'!$C$7</f>
        <v>-7.063981132075474E-4</v>
      </c>
      <c r="T40" s="34">
        <f>$O$28/'Fixed data'!$C$7</f>
        <v>-7.063981132075474E-4</v>
      </c>
      <c r="U40" s="34">
        <f>$O$28/'Fixed data'!$C$7</f>
        <v>-7.063981132075474E-4</v>
      </c>
      <c r="V40" s="34">
        <f>$O$28/'Fixed data'!$C$7</f>
        <v>-7.063981132075474E-4</v>
      </c>
      <c r="W40" s="34">
        <f>$O$28/'Fixed data'!$C$7</f>
        <v>-7.063981132075474E-4</v>
      </c>
      <c r="X40" s="34">
        <f>$O$28/'Fixed data'!$C$7</f>
        <v>-7.063981132075474E-4</v>
      </c>
      <c r="Y40" s="34">
        <f>$O$28/'Fixed data'!$C$7</f>
        <v>-7.063981132075474E-4</v>
      </c>
      <c r="Z40" s="34">
        <f>$O$28/'Fixed data'!$C$7</f>
        <v>-7.063981132075474E-4</v>
      </c>
      <c r="AA40" s="34">
        <f>$O$28/'Fixed data'!$C$7</f>
        <v>-7.063981132075474E-4</v>
      </c>
      <c r="AB40" s="34">
        <f>$O$28/'Fixed data'!$C$7</f>
        <v>-7.063981132075474E-4</v>
      </c>
      <c r="AC40" s="34">
        <f>$O$28/'Fixed data'!$C$7</f>
        <v>-7.063981132075474E-4</v>
      </c>
      <c r="AD40" s="34">
        <f>$O$28/'Fixed data'!$C$7</f>
        <v>-7.063981132075474E-4</v>
      </c>
      <c r="AE40" s="34">
        <f>$O$28/'Fixed data'!$C$7</f>
        <v>-7.063981132075474E-4</v>
      </c>
      <c r="AF40" s="34">
        <f>$O$28/'Fixed data'!$C$7</f>
        <v>-7.063981132075474E-4</v>
      </c>
      <c r="AG40" s="34">
        <f>$O$28/'Fixed data'!$C$7</f>
        <v>-7.063981132075474E-4</v>
      </c>
      <c r="AH40" s="34">
        <f>$O$28/'Fixed data'!$C$7</f>
        <v>-7.063981132075474E-4</v>
      </c>
      <c r="AI40" s="34">
        <f>$O$28/'Fixed data'!$C$7</f>
        <v>-7.063981132075474E-4</v>
      </c>
      <c r="AJ40" s="34">
        <f>$O$28/'Fixed data'!$C$7</f>
        <v>-7.063981132075474E-4</v>
      </c>
      <c r="AK40" s="34">
        <f>$O$28/'Fixed data'!$C$7</f>
        <v>-7.063981132075474E-4</v>
      </c>
      <c r="AL40" s="34">
        <f>$O$28/'Fixed data'!$C$7</f>
        <v>-7.063981132075474E-4</v>
      </c>
      <c r="AM40" s="34">
        <f>$O$28/'Fixed data'!$C$7</f>
        <v>-7.063981132075474E-4</v>
      </c>
      <c r="AN40" s="34">
        <f>$O$28/'Fixed data'!$C$7</f>
        <v>-7.063981132075474E-4</v>
      </c>
      <c r="AO40" s="34">
        <f>$O$28/'Fixed data'!$C$7</f>
        <v>-7.063981132075474E-4</v>
      </c>
      <c r="AP40" s="34">
        <f>$O$28/'Fixed data'!$C$7</f>
        <v>-7.063981132075474E-4</v>
      </c>
      <c r="AQ40" s="34">
        <f>$O$28/'Fixed data'!$C$7</f>
        <v>-7.063981132075474E-4</v>
      </c>
      <c r="AR40" s="34">
        <f>$O$28/'Fixed data'!$C$7</f>
        <v>-7.063981132075474E-4</v>
      </c>
      <c r="AS40" s="34">
        <f>$O$28/'Fixed data'!$C$7</f>
        <v>-7.063981132075474E-4</v>
      </c>
      <c r="AT40" s="34">
        <f>$O$28/'Fixed data'!$C$7</f>
        <v>-7.063981132075474E-4</v>
      </c>
      <c r="AU40" s="34">
        <f>$O$28/'Fixed data'!$C$7</f>
        <v>-7.063981132075474E-4</v>
      </c>
      <c r="AV40" s="34">
        <f>$O$28/'Fixed data'!$C$7</f>
        <v>-7.063981132075474E-4</v>
      </c>
      <c r="AW40" s="34">
        <f>$O$28/'Fixed data'!$C$7</f>
        <v>-7.063981132075474E-4</v>
      </c>
      <c r="AX40" s="34">
        <f>$O$28/'Fixed data'!$C$7</f>
        <v>-7.063981132075474E-4</v>
      </c>
      <c r="AY40" s="34">
        <f>$O$28/'Fixed data'!$C$7</f>
        <v>-7.063981132075474E-4</v>
      </c>
      <c r="AZ40" s="34">
        <f>$O$28/'Fixed data'!$C$7</f>
        <v>-7.063981132075474E-4</v>
      </c>
      <c r="BA40" s="34">
        <f>$O$28/'Fixed data'!$C$7</f>
        <v>-7.063981132075474E-4</v>
      </c>
      <c r="BB40" s="34">
        <f>$O$28/'Fixed data'!$C$7</f>
        <v>-7.063981132075474E-4</v>
      </c>
      <c r="BC40" s="34">
        <f>$O$28/'Fixed data'!$C$7</f>
        <v>-7.063981132075474E-4</v>
      </c>
      <c r="BD40" s="34">
        <f>$O$28/'Fixed data'!$C$7</f>
        <v>-7.063981132075474E-4</v>
      </c>
    </row>
    <row r="41" spans="1:57" ht="16.5" hidden="1" customHeight="1" outlineLevel="1">
      <c r="A41" s="116"/>
      <c r="B41" s="8" t="s">
        <v>113</v>
      </c>
      <c r="C41" s="10" t="s">
        <v>135</v>
      </c>
      <c r="D41" s="8" t="s">
        <v>40</v>
      </c>
      <c r="F41" s="34"/>
      <c r="G41" s="34"/>
      <c r="H41" s="34"/>
      <c r="I41" s="34"/>
      <c r="J41" s="34"/>
      <c r="K41" s="34"/>
      <c r="L41" s="34"/>
      <c r="M41" s="34"/>
      <c r="N41" s="34"/>
      <c r="O41" s="34"/>
      <c r="P41" s="34"/>
      <c r="Q41" s="34">
        <f>$P$28/'Fixed data'!$C$7</f>
        <v>-7.063981132075474E-4</v>
      </c>
      <c r="R41" s="34">
        <f>$P$28/'Fixed data'!$C$7</f>
        <v>-7.063981132075474E-4</v>
      </c>
      <c r="S41" s="34">
        <f>$P$28/'Fixed data'!$C$7</f>
        <v>-7.063981132075474E-4</v>
      </c>
      <c r="T41" s="34">
        <f>$P$28/'Fixed data'!$C$7</f>
        <v>-7.063981132075474E-4</v>
      </c>
      <c r="U41" s="34">
        <f>$P$28/'Fixed data'!$C$7</f>
        <v>-7.063981132075474E-4</v>
      </c>
      <c r="V41" s="34">
        <f>$P$28/'Fixed data'!$C$7</f>
        <v>-7.063981132075474E-4</v>
      </c>
      <c r="W41" s="34">
        <f>$P$28/'Fixed data'!$C$7</f>
        <v>-7.063981132075474E-4</v>
      </c>
      <c r="X41" s="34">
        <f>$P$28/'Fixed data'!$C$7</f>
        <v>-7.063981132075474E-4</v>
      </c>
      <c r="Y41" s="34">
        <f>$P$28/'Fixed data'!$C$7</f>
        <v>-7.063981132075474E-4</v>
      </c>
      <c r="Z41" s="34">
        <f>$P$28/'Fixed data'!$C$7</f>
        <v>-7.063981132075474E-4</v>
      </c>
      <c r="AA41" s="34">
        <f>$P$28/'Fixed data'!$C$7</f>
        <v>-7.063981132075474E-4</v>
      </c>
      <c r="AB41" s="34">
        <f>$P$28/'Fixed data'!$C$7</f>
        <v>-7.063981132075474E-4</v>
      </c>
      <c r="AC41" s="34">
        <f>$P$28/'Fixed data'!$C$7</f>
        <v>-7.063981132075474E-4</v>
      </c>
      <c r="AD41" s="34">
        <f>$P$28/'Fixed data'!$C$7</f>
        <v>-7.063981132075474E-4</v>
      </c>
      <c r="AE41" s="34">
        <f>$P$28/'Fixed data'!$C$7</f>
        <v>-7.063981132075474E-4</v>
      </c>
      <c r="AF41" s="34">
        <f>$P$28/'Fixed data'!$C$7</f>
        <v>-7.063981132075474E-4</v>
      </c>
      <c r="AG41" s="34">
        <f>$P$28/'Fixed data'!$C$7</f>
        <v>-7.063981132075474E-4</v>
      </c>
      <c r="AH41" s="34">
        <f>$P$28/'Fixed data'!$C$7</f>
        <v>-7.063981132075474E-4</v>
      </c>
      <c r="AI41" s="34">
        <f>$P$28/'Fixed data'!$C$7</f>
        <v>-7.063981132075474E-4</v>
      </c>
      <c r="AJ41" s="34">
        <f>$P$28/'Fixed data'!$C$7</f>
        <v>-7.063981132075474E-4</v>
      </c>
      <c r="AK41" s="34">
        <f>$P$28/'Fixed data'!$C$7</f>
        <v>-7.063981132075474E-4</v>
      </c>
      <c r="AL41" s="34">
        <f>$P$28/'Fixed data'!$C$7</f>
        <v>-7.063981132075474E-4</v>
      </c>
      <c r="AM41" s="34">
        <f>$P$28/'Fixed data'!$C$7</f>
        <v>-7.063981132075474E-4</v>
      </c>
      <c r="AN41" s="34">
        <f>$P$28/'Fixed data'!$C$7</f>
        <v>-7.063981132075474E-4</v>
      </c>
      <c r="AO41" s="34">
        <f>$P$28/'Fixed data'!$C$7</f>
        <v>-7.063981132075474E-4</v>
      </c>
      <c r="AP41" s="34">
        <f>$P$28/'Fixed data'!$C$7</f>
        <v>-7.063981132075474E-4</v>
      </c>
      <c r="AQ41" s="34">
        <f>$P$28/'Fixed data'!$C$7</f>
        <v>-7.063981132075474E-4</v>
      </c>
      <c r="AR41" s="34">
        <f>$P$28/'Fixed data'!$C$7</f>
        <v>-7.063981132075474E-4</v>
      </c>
      <c r="AS41" s="34">
        <f>$P$28/'Fixed data'!$C$7</f>
        <v>-7.063981132075474E-4</v>
      </c>
      <c r="AT41" s="34">
        <f>$P$28/'Fixed data'!$C$7</f>
        <v>-7.063981132075474E-4</v>
      </c>
      <c r="AU41" s="34">
        <f>$P$28/'Fixed data'!$C$7</f>
        <v>-7.063981132075474E-4</v>
      </c>
      <c r="AV41" s="34">
        <f>$P$28/'Fixed data'!$C$7</f>
        <v>-7.063981132075474E-4</v>
      </c>
      <c r="AW41" s="34">
        <f>$P$28/'Fixed data'!$C$7</f>
        <v>-7.063981132075474E-4</v>
      </c>
      <c r="AX41" s="34">
        <f>$P$28/'Fixed data'!$C$7</f>
        <v>-7.063981132075474E-4</v>
      </c>
      <c r="AY41" s="34">
        <f>$P$28/'Fixed data'!$C$7</f>
        <v>-7.063981132075474E-4</v>
      </c>
      <c r="AZ41" s="34">
        <f>$P$28/'Fixed data'!$C$7</f>
        <v>-7.063981132075474E-4</v>
      </c>
      <c r="BA41" s="34">
        <f>$P$28/'Fixed data'!$C$7</f>
        <v>-7.063981132075474E-4</v>
      </c>
      <c r="BB41" s="34">
        <f>$P$28/'Fixed data'!$C$7</f>
        <v>-7.063981132075474E-4</v>
      </c>
      <c r="BC41" s="34">
        <f>$P$28/'Fixed data'!$C$7</f>
        <v>-7.063981132075474E-4</v>
      </c>
      <c r="BD41" s="34">
        <f>$P$28/'Fixed data'!$C$7</f>
        <v>-7.063981132075474E-4</v>
      </c>
    </row>
    <row r="42" spans="1:57" ht="16.5" hidden="1" customHeight="1" outlineLevel="1">
      <c r="A42" s="116"/>
      <c r="B42" s="8" t="s">
        <v>114</v>
      </c>
      <c r="C42" s="10" t="s">
        <v>136</v>
      </c>
      <c r="D42" s="8" t="s">
        <v>40</v>
      </c>
      <c r="F42" s="34"/>
      <c r="G42" s="34"/>
      <c r="H42" s="34"/>
      <c r="I42" s="34"/>
      <c r="J42" s="34"/>
      <c r="K42" s="34"/>
      <c r="L42" s="34"/>
      <c r="M42" s="34"/>
      <c r="N42" s="34"/>
      <c r="O42" s="34"/>
      <c r="P42" s="34"/>
      <c r="Q42" s="34"/>
      <c r="R42" s="34">
        <f>$Q$28/'Fixed data'!$C$7</f>
        <v>-7.063981132075474E-4</v>
      </c>
      <c r="S42" s="34">
        <f>$Q$28/'Fixed data'!$C$7</f>
        <v>-7.063981132075474E-4</v>
      </c>
      <c r="T42" s="34">
        <f>$Q$28/'Fixed data'!$C$7</f>
        <v>-7.063981132075474E-4</v>
      </c>
      <c r="U42" s="34">
        <f>$Q$28/'Fixed data'!$C$7</f>
        <v>-7.063981132075474E-4</v>
      </c>
      <c r="V42" s="34">
        <f>$Q$28/'Fixed data'!$C$7</f>
        <v>-7.063981132075474E-4</v>
      </c>
      <c r="W42" s="34">
        <f>$Q$28/'Fixed data'!$C$7</f>
        <v>-7.063981132075474E-4</v>
      </c>
      <c r="X42" s="34">
        <f>$Q$28/'Fixed data'!$C$7</f>
        <v>-7.063981132075474E-4</v>
      </c>
      <c r="Y42" s="34">
        <f>$Q$28/'Fixed data'!$C$7</f>
        <v>-7.063981132075474E-4</v>
      </c>
      <c r="Z42" s="34">
        <f>$Q$28/'Fixed data'!$C$7</f>
        <v>-7.063981132075474E-4</v>
      </c>
      <c r="AA42" s="34">
        <f>$Q$28/'Fixed data'!$C$7</f>
        <v>-7.063981132075474E-4</v>
      </c>
      <c r="AB42" s="34">
        <f>$Q$28/'Fixed data'!$C$7</f>
        <v>-7.063981132075474E-4</v>
      </c>
      <c r="AC42" s="34">
        <f>$Q$28/'Fixed data'!$C$7</f>
        <v>-7.063981132075474E-4</v>
      </c>
      <c r="AD42" s="34">
        <f>$Q$28/'Fixed data'!$C$7</f>
        <v>-7.063981132075474E-4</v>
      </c>
      <c r="AE42" s="34">
        <f>$Q$28/'Fixed data'!$C$7</f>
        <v>-7.063981132075474E-4</v>
      </c>
      <c r="AF42" s="34">
        <f>$Q$28/'Fixed data'!$C$7</f>
        <v>-7.063981132075474E-4</v>
      </c>
      <c r="AG42" s="34">
        <f>$Q$28/'Fixed data'!$C$7</f>
        <v>-7.063981132075474E-4</v>
      </c>
      <c r="AH42" s="34">
        <f>$Q$28/'Fixed data'!$C$7</f>
        <v>-7.063981132075474E-4</v>
      </c>
      <c r="AI42" s="34">
        <f>$Q$28/'Fixed data'!$C$7</f>
        <v>-7.063981132075474E-4</v>
      </c>
      <c r="AJ42" s="34">
        <f>$Q$28/'Fixed data'!$C$7</f>
        <v>-7.063981132075474E-4</v>
      </c>
      <c r="AK42" s="34">
        <f>$Q$28/'Fixed data'!$C$7</f>
        <v>-7.063981132075474E-4</v>
      </c>
      <c r="AL42" s="34">
        <f>$Q$28/'Fixed data'!$C$7</f>
        <v>-7.063981132075474E-4</v>
      </c>
      <c r="AM42" s="34">
        <f>$Q$28/'Fixed data'!$C$7</f>
        <v>-7.063981132075474E-4</v>
      </c>
      <c r="AN42" s="34">
        <f>$Q$28/'Fixed data'!$C$7</f>
        <v>-7.063981132075474E-4</v>
      </c>
      <c r="AO42" s="34">
        <f>$Q$28/'Fixed data'!$C$7</f>
        <v>-7.063981132075474E-4</v>
      </c>
      <c r="AP42" s="34">
        <f>$Q$28/'Fixed data'!$C$7</f>
        <v>-7.063981132075474E-4</v>
      </c>
      <c r="AQ42" s="34">
        <f>$Q$28/'Fixed data'!$C$7</f>
        <v>-7.063981132075474E-4</v>
      </c>
      <c r="AR42" s="34">
        <f>$Q$28/'Fixed data'!$C$7</f>
        <v>-7.063981132075474E-4</v>
      </c>
      <c r="AS42" s="34">
        <f>$Q$28/'Fixed data'!$C$7</f>
        <v>-7.063981132075474E-4</v>
      </c>
      <c r="AT42" s="34">
        <f>$Q$28/'Fixed data'!$C$7</f>
        <v>-7.063981132075474E-4</v>
      </c>
      <c r="AU42" s="34">
        <f>$Q$28/'Fixed data'!$C$7</f>
        <v>-7.063981132075474E-4</v>
      </c>
      <c r="AV42" s="34">
        <f>$Q$28/'Fixed data'!$C$7</f>
        <v>-7.063981132075474E-4</v>
      </c>
      <c r="AW42" s="34">
        <f>$Q$28/'Fixed data'!$C$7</f>
        <v>-7.063981132075474E-4</v>
      </c>
      <c r="AX42" s="34">
        <f>$Q$28/'Fixed data'!$C$7</f>
        <v>-7.063981132075474E-4</v>
      </c>
      <c r="AY42" s="34">
        <f>$Q$28/'Fixed data'!$C$7</f>
        <v>-7.063981132075474E-4</v>
      </c>
      <c r="AZ42" s="34">
        <f>$Q$28/'Fixed data'!$C$7</f>
        <v>-7.063981132075474E-4</v>
      </c>
      <c r="BA42" s="34">
        <f>$Q$28/'Fixed data'!$C$7</f>
        <v>-7.063981132075474E-4</v>
      </c>
      <c r="BB42" s="34">
        <f>$Q$28/'Fixed data'!$C$7</f>
        <v>-7.063981132075474E-4</v>
      </c>
      <c r="BC42" s="34">
        <f>$Q$28/'Fixed data'!$C$7</f>
        <v>-7.063981132075474E-4</v>
      </c>
      <c r="BD42" s="34">
        <f>$Q$28/'Fixed data'!$C$7</f>
        <v>-7.063981132075474E-4</v>
      </c>
    </row>
    <row r="43" spans="1:57" ht="16.5" hidden="1" customHeight="1" outlineLevel="1">
      <c r="A43" s="116"/>
      <c r="B43" s="8" t="s">
        <v>115</v>
      </c>
      <c r="C43" s="10" t="s">
        <v>137</v>
      </c>
      <c r="D43" s="8" t="s">
        <v>40</v>
      </c>
      <c r="F43" s="34"/>
      <c r="G43" s="34"/>
      <c r="H43" s="34"/>
      <c r="I43" s="34"/>
      <c r="J43" s="34"/>
      <c r="K43" s="34"/>
      <c r="L43" s="34"/>
      <c r="M43" s="34"/>
      <c r="N43" s="34"/>
      <c r="O43" s="34"/>
      <c r="P43" s="34"/>
      <c r="Q43" s="34"/>
      <c r="R43" s="34"/>
      <c r="S43" s="34">
        <f>$R$28/'Fixed data'!$C$7</f>
        <v>-7.063981132075474E-4</v>
      </c>
      <c r="T43" s="34">
        <f>$R$28/'Fixed data'!$C$7</f>
        <v>-7.063981132075474E-4</v>
      </c>
      <c r="U43" s="34">
        <f>$R$28/'Fixed data'!$C$7</f>
        <v>-7.063981132075474E-4</v>
      </c>
      <c r="V43" s="34">
        <f>$R$28/'Fixed data'!$C$7</f>
        <v>-7.063981132075474E-4</v>
      </c>
      <c r="W43" s="34">
        <f>$R$28/'Fixed data'!$C$7</f>
        <v>-7.063981132075474E-4</v>
      </c>
      <c r="X43" s="34">
        <f>$R$28/'Fixed data'!$C$7</f>
        <v>-7.063981132075474E-4</v>
      </c>
      <c r="Y43" s="34">
        <f>$R$28/'Fixed data'!$C$7</f>
        <v>-7.063981132075474E-4</v>
      </c>
      <c r="Z43" s="34">
        <f>$R$28/'Fixed data'!$C$7</f>
        <v>-7.063981132075474E-4</v>
      </c>
      <c r="AA43" s="34">
        <f>$R$28/'Fixed data'!$C$7</f>
        <v>-7.063981132075474E-4</v>
      </c>
      <c r="AB43" s="34">
        <f>$R$28/'Fixed data'!$C$7</f>
        <v>-7.063981132075474E-4</v>
      </c>
      <c r="AC43" s="34">
        <f>$R$28/'Fixed data'!$C$7</f>
        <v>-7.063981132075474E-4</v>
      </c>
      <c r="AD43" s="34">
        <f>$R$28/'Fixed data'!$C$7</f>
        <v>-7.063981132075474E-4</v>
      </c>
      <c r="AE43" s="34">
        <f>$R$28/'Fixed data'!$C$7</f>
        <v>-7.063981132075474E-4</v>
      </c>
      <c r="AF43" s="34">
        <f>$R$28/'Fixed data'!$C$7</f>
        <v>-7.063981132075474E-4</v>
      </c>
      <c r="AG43" s="34">
        <f>$R$28/'Fixed data'!$C$7</f>
        <v>-7.063981132075474E-4</v>
      </c>
      <c r="AH43" s="34">
        <f>$R$28/'Fixed data'!$C$7</f>
        <v>-7.063981132075474E-4</v>
      </c>
      <c r="AI43" s="34">
        <f>$R$28/'Fixed data'!$C$7</f>
        <v>-7.063981132075474E-4</v>
      </c>
      <c r="AJ43" s="34">
        <f>$R$28/'Fixed data'!$C$7</f>
        <v>-7.063981132075474E-4</v>
      </c>
      <c r="AK43" s="34">
        <f>$R$28/'Fixed data'!$C$7</f>
        <v>-7.063981132075474E-4</v>
      </c>
      <c r="AL43" s="34">
        <f>$R$28/'Fixed data'!$C$7</f>
        <v>-7.063981132075474E-4</v>
      </c>
      <c r="AM43" s="34">
        <f>$R$28/'Fixed data'!$C$7</f>
        <v>-7.063981132075474E-4</v>
      </c>
      <c r="AN43" s="34">
        <f>$R$28/'Fixed data'!$C$7</f>
        <v>-7.063981132075474E-4</v>
      </c>
      <c r="AO43" s="34">
        <f>$R$28/'Fixed data'!$C$7</f>
        <v>-7.063981132075474E-4</v>
      </c>
      <c r="AP43" s="34">
        <f>$R$28/'Fixed data'!$C$7</f>
        <v>-7.063981132075474E-4</v>
      </c>
      <c r="AQ43" s="34">
        <f>$R$28/'Fixed data'!$C$7</f>
        <v>-7.063981132075474E-4</v>
      </c>
      <c r="AR43" s="34">
        <f>$R$28/'Fixed data'!$C$7</f>
        <v>-7.063981132075474E-4</v>
      </c>
      <c r="AS43" s="34">
        <f>$R$28/'Fixed data'!$C$7</f>
        <v>-7.063981132075474E-4</v>
      </c>
      <c r="AT43" s="34">
        <f>$R$28/'Fixed data'!$C$7</f>
        <v>-7.063981132075474E-4</v>
      </c>
      <c r="AU43" s="34">
        <f>$R$28/'Fixed data'!$C$7</f>
        <v>-7.063981132075474E-4</v>
      </c>
      <c r="AV43" s="34">
        <f>$R$28/'Fixed data'!$C$7</f>
        <v>-7.063981132075474E-4</v>
      </c>
      <c r="AW43" s="34">
        <f>$R$28/'Fixed data'!$C$7</f>
        <v>-7.063981132075474E-4</v>
      </c>
      <c r="AX43" s="34">
        <f>$R$28/'Fixed data'!$C$7</f>
        <v>-7.063981132075474E-4</v>
      </c>
      <c r="AY43" s="34">
        <f>$R$28/'Fixed data'!$C$7</f>
        <v>-7.063981132075474E-4</v>
      </c>
      <c r="AZ43" s="34">
        <f>$R$28/'Fixed data'!$C$7</f>
        <v>-7.063981132075474E-4</v>
      </c>
      <c r="BA43" s="34">
        <f>$R$28/'Fixed data'!$C$7</f>
        <v>-7.063981132075474E-4</v>
      </c>
      <c r="BB43" s="34">
        <f>$R$28/'Fixed data'!$C$7</f>
        <v>-7.063981132075474E-4</v>
      </c>
      <c r="BC43" s="34">
        <f>$R$28/'Fixed data'!$C$7</f>
        <v>-7.063981132075474E-4</v>
      </c>
      <c r="BD43" s="34">
        <f>$R$28/'Fixed data'!$C$7</f>
        <v>-7.063981132075474E-4</v>
      </c>
    </row>
    <row r="44" spans="1:57" ht="16.5" hidden="1" customHeight="1" outlineLevel="1">
      <c r="A44" s="116"/>
      <c r="B44" s="8" t="s">
        <v>116</v>
      </c>
      <c r="C44" s="10" t="s">
        <v>138</v>
      </c>
      <c r="D44" s="8" t="s">
        <v>40</v>
      </c>
      <c r="F44" s="34"/>
      <c r="G44" s="34"/>
      <c r="H44" s="34"/>
      <c r="I44" s="34"/>
      <c r="J44" s="34"/>
      <c r="K44" s="34"/>
      <c r="L44" s="34"/>
      <c r="M44" s="34"/>
      <c r="N44" s="34"/>
      <c r="O44" s="34"/>
      <c r="P44" s="34"/>
      <c r="Q44" s="34"/>
      <c r="R44" s="34"/>
      <c r="S44" s="34"/>
      <c r="T44" s="34">
        <f>$S$28/'Fixed data'!$C$7</f>
        <v>-7.063981132075474E-4</v>
      </c>
      <c r="U44" s="34">
        <f>$S$28/'Fixed data'!$C$7</f>
        <v>-7.063981132075474E-4</v>
      </c>
      <c r="V44" s="34">
        <f>$S$28/'Fixed data'!$C$7</f>
        <v>-7.063981132075474E-4</v>
      </c>
      <c r="W44" s="34">
        <f>$S$28/'Fixed data'!$C$7</f>
        <v>-7.063981132075474E-4</v>
      </c>
      <c r="X44" s="34">
        <f>$S$28/'Fixed data'!$C$7</f>
        <v>-7.063981132075474E-4</v>
      </c>
      <c r="Y44" s="34">
        <f>$S$28/'Fixed data'!$C$7</f>
        <v>-7.063981132075474E-4</v>
      </c>
      <c r="Z44" s="34">
        <f>$S$28/'Fixed data'!$C$7</f>
        <v>-7.063981132075474E-4</v>
      </c>
      <c r="AA44" s="34">
        <f>$S$28/'Fixed data'!$C$7</f>
        <v>-7.063981132075474E-4</v>
      </c>
      <c r="AB44" s="34">
        <f>$S$28/'Fixed data'!$C$7</f>
        <v>-7.063981132075474E-4</v>
      </c>
      <c r="AC44" s="34">
        <f>$S$28/'Fixed data'!$C$7</f>
        <v>-7.063981132075474E-4</v>
      </c>
      <c r="AD44" s="34">
        <f>$S$28/'Fixed data'!$C$7</f>
        <v>-7.063981132075474E-4</v>
      </c>
      <c r="AE44" s="34">
        <f>$S$28/'Fixed data'!$C$7</f>
        <v>-7.063981132075474E-4</v>
      </c>
      <c r="AF44" s="34">
        <f>$S$28/'Fixed data'!$C$7</f>
        <v>-7.063981132075474E-4</v>
      </c>
      <c r="AG44" s="34">
        <f>$S$28/'Fixed data'!$C$7</f>
        <v>-7.063981132075474E-4</v>
      </c>
      <c r="AH44" s="34">
        <f>$S$28/'Fixed data'!$C$7</f>
        <v>-7.063981132075474E-4</v>
      </c>
      <c r="AI44" s="34">
        <f>$S$28/'Fixed data'!$C$7</f>
        <v>-7.063981132075474E-4</v>
      </c>
      <c r="AJ44" s="34">
        <f>$S$28/'Fixed data'!$C$7</f>
        <v>-7.063981132075474E-4</v>
      </c>
      <c r="AK44" s="34">
        <f>$S$28/'Fixed data'!$C$7</f>
        <v>-7.063981132075474E-4</v>
      </c>
      <c r="AL44" s="34">
        <f>$S$28/'Fixed data'!$C$7</f>
        <v>-7.063981132075474E-4</v>
      </c>
      <c r="AM44" s="34">
        <f>$S$28/'Fixed data'!$C$7</f>
        <v>-7.063981132075474E-4</v>
      </c>
      <c r="AN44" s="34">
        <f>$S$28/'Fixed data'!$C$7</f>
        <v>-7.063981132075474E-4</v>
      </c>
      <c r="AO44" s="34">
        <f>$S$28/'Fixed data'!$C$7</f>
        <v>-7.063981132075474E-4</v>
      </c>
      <c r="AP44" s="34">
        <f>$S$28/'Fixed data'!$C$7</f>
        <v>-7.063981132075474E-4</v>
      </c>
      <c r="AQ44" s="34">
        <f>$S$28/'Fixed data'!$C$7</f>
        <v>-7.063981132075474E-4</v>
      </c>
      <c r="AR44" s="34">
        <f>$S$28/'Fixed data'!$C$7</f>
        <v>-7.063981132075474E-4</v>
      </c>
      <c r="AS44" s="34">
        <f>$S$28/'Fixed data'!$C$7</f>
        <v>-7.063981132075474E-4</v>
      </c>
      <c r="AT44" s="34">
        <f>$S$28/'Fixed data'!$C$7</f>
        <v>-7.063981132075474E-4</v>
      </c>
      <c r="AU44" s="34">
        <f>$S$28/'Fixed data'!$C$7</f>
        <v>-7.063981132075474E-4</v>
      </c>
      <c r="AV44" s="34">
        <f>$S$28/'Fixed data'!$C$7</f>
        <v>-7.063981132075474E-4</v>
      </c>
      <c r="AW44" s="34">
        <f>$S$28/'Fixed data'!$C$7</f>
        <v>-7.063981132075474E-4</v>
      </c>
      <c r="AX44" s="34">
        <f>$S$28/'Fixed data'!$C$7</f>
        <v>-7.063981132075474E-4</v>
      </c>
      <c r="AY44" s="34">
        <f>$S$28/'Fixed data'!$C$7</f>
        <v>-7.063981132075474E-4</v>
      </c>
      <c r="AZ44" s="34">
        <f>$S$28/'Fixed data'!$C$7</f>
        <v>-7.063981132075474E-4</v>
      </c>
      <c r="BA44" s="34">
        <f>$S$28/'Fixed data'!$C$7</f>
        <v>-7.063981132075474E-4</v>
      </c>
      <c r="BB44" s="34">
        <f>$S$28/'Fixed data'!$C$7</f>
        <v>-7.063981132075474E-4</v>
      </c>
      <c r="BC44" s="34">
        <f>$S$28/'Fixed data'!$C$7</f>
        <v>-7.063981132075474E-4</v>
      </c>
      <c r="BD44" s="34">
        <f>$S$28/'Fixed data'!$C$7</f>
        <v>-7.063981132075474E-4</v>
      </c>
    </row>
    <row r="45" spans="1:57" ht="16.5" hidden="1" customHeight="1" outlineLevel="1">
      <c r="A45" s="116"/>
      <c r="B45" s="8" t="s">
        <v>117</v>
      </c>
      <c r="C45" s="10" t="s">
        <v>139</v>
      </c>
      <c r="D45" s="8" t="s">
        <v>40</v>
      </c>
      <c r="F45" s="34"/>
      <c r="G45" s="34"/>
      <c r="H45" s="34"/>
      <c r="I45" s="34"/>
      <c r="J45" s="34"/>
      <c r="K45" s="34"/>
      <c r="L45" s="34"/>
      <c r="M45" s="34"/>
      <c r="N45" s="34"/>
      <c r="O45" s="34"/>
      <c r="P45" s="34"/>
      <c r="Q45" s="34"/>
      <c r="R45" s="34"/>
      <c r="S45" s="34"/>
      <c r="T45" s="34"/>
      <c r="U45" s="34">
        <f>$T$28/'Fixed data'!$C$7</f>
        <v>-7.063981132075474E-4</v>
      </c>
      <c r="V45" s="34">
        <f>$T$28/'Fixed data'!$C$7</f>
        <v>-7.063981132075474E-4</v>
      </c>
      <c r="W45" s="34">
        <f>$T$28/'Fixed data'!$C$7</f>
        <v>-7.063981132075474E-4</v>
      </c>
      <c r="X45" s="34">
        <f>$T$28/'Fixed data'!$C$7</f>
        <v>-7.063981132075474E-4</v>
      </c>
      <c r="Y45" s="34">
        <f>$T$28/'Fixed data'!$C$7</f>
        <v>-7.063981132075474E-4</v>
      </c>
      <c r="Z45" s="34">
        <f>$T$28/'Fixed data'!$C$7</f>
        <v>-7.063981132075474E-4</v>
      </c>
      <c r="AA45" s="34">
        <f>$T$28/'Fixed data'!$C$7</f>
        <v>-7.063981132075474E-4</v>
      </c>
      <c r="AB45" s="34">
        <f>$T$28/'Fixed data'!$C$7</f>
        <v>-7.063981132075474E-4</v>
      </c>
      <c r="AC45" s="34">
        <f>$T$28/'Fixed data'!$C$7</f>
        <v>-7.063981132075474E-4</v>
      </c>
      <c r="AD45" s="34">
        <f>$T$28/'Fixed data'!$C$7</f>
        <v>-7.063981132075474E-4</v>
      </c>
      <c r="AE45" s="34">
        <f>$T$28/'Fixed data'!$C$7</f>
        <v>-7.063981132075474E-4</v>
      </c>
      <c r="AF45" s="34">
        <f>$T$28/'Fixed data'!$C$7</f>
        <v>-7.063981132075474E-4</v>
      </c>
      <c r="AG45" s="34">
        <f>$T$28/'Fixed data'!$C$7</f>
        <v>-7.063981132075474E-4</v>
      </c>
      <c r="AH45" s="34">
        <f>$T$28/'Fixed data'!$C$7</f>
        <v>-7.063981132075474E-4</v>
      </c>
      <c r="AI45" s="34">
        <f>$T$28/'Fixed data'!$C$7</f>
        <v>-7.063981132075474E-4</v>
      </c>
      <c r="AJ45" s="34">
        <f>$T$28/'Fixed data'!$C$7</f>
        <v>-7.063981132075474E-4</v>
      </c>
      <c r="AK45" s="34">
        <f>$T$28/'Fixed data'!$C$7</f>
        <v>-7.063981132075474E-4</v>
      </c>
      <c r="AL45" s="34">
        <f>$T$28/'Fixed data'!$C$7</f>
        <v>-7.063981132075474E-4</v>
      </c>
      <c r="AM45" s="34">
        <f>$T$28/'Fixed data'!$C$7</f>
        <v>-7.063981132075474E-4</v>
      </c>
      <c r="AN45" s="34">
        <f>$T$28/'Fixed data'!$C$7</f>
        <v>-7.063981132075474E-4</v>
      </c>
      <c r="AO45" s="34">
        <f>$T$28/'Fixed data'!$C$7</f>
        <v>-7.063981132075474E-4</v>
      </c>
      <c r="AP45" s="34">
        <f>$T$28/'Fixed data'!$C$7</f>
        <v>-7.063981132075474E-4</v>
      </c>
      <c r="AQ45" s="34">
        <f>$T$28/'Fixed data'!$C$7</f>
        <v>-7.063981132075474E-4</v>
      </c>
      <c r="AR45" s="34">
        <f>$T$28/'Fixed data'!$C$7</f>
        <v>-7.063981132075474E-4</v>
      </c>
      <c r="AS45" s="34">
        <f>$T$28/'Fixed data'!$C$7</f>
        <v>-7.063981132075474E-4</v>
      </c>
      <c r="AT45" s="34">
        <f>$T$28/'Fixed data'!$C$7</f>
        <v>-7.063981132075474E-4</v>
      </c>
      <c r="AU45" s="34">
        <f>$T$28/'Fixed data'!$C$7</f>
        <v>-7.063981132075474E-4</v>
      </c>
      <c r="AV45" s="34">
        <f>$T$28/'Fixed data'!$C$7</f>
        <v>-7.063981132075474E-4</v>
      </c>
      <c r="AW45" s="34">
        <f>$T$28/'Fixed data'!$C$7</f>
        <v>-7.063981132075474E-4</v>
      </c>
      <c r="AX45" s="34">
        <f>$T$28/'Fixed data'!$C$7</f>
        <v>-7.063981132075474E-4</v>
      </c>
      <c r="AY45" s="34">
        <f>$T$28/'Fixed data'!$C$7</f>
        <v>-7.063981132075474E-4</v>
      </c>
      <c r="AZ45" s="34">
        <f>$T$28/'Fixed data'!$C$7</f>
        <v>-7.063981132075474E-4</v>
      </c>
      <c r="BA45" s="34">
        <f>$T$28/'Fixed data'!$C$7</f>
        <v>-7.063981132075474E-4</v>
      </c>
      <c r="BB45" s="34">
        <f>$T$28/'Fixed data'!$C$7</f>
        <v>-7.063981132075474E-4</v>
      </c>
      <c r="BC45" s="34">
        <f>$T$28/'Fixed data'!$C$7</f>
        <v>-7.063981132075474E-4</v>
      </c>
      <c r="BD45" s="34">
        <f>$T$28/'Fixed data'!$C$7</f>
        <v>-7.063981132075474E-4</v>
      </c>
    </row>
    <row r="46" spans="1:57" ht="16.5" hidden="1" customHeight="1" outlineLevel="1">
      <c r="A46" s="116"/>
      <c r="B46" s="8" t="s">
        <v>118</v>
      </c>
      <c r="C46" s="10" t="s">
        <v>140</v>
      </c>
      <c r="D46" s="8" t="s">
        <v>40</v>
      </c>
      <c r="F46" s="34"/>
      <c r="G46" s="34"/>
      <c r="H46" s="34"/>
      <c r="I46" s="34"/>
      <c r="J46" s="34"/>
      <c r="K46" s="34"/>
      <c r="L46" s="34"/>
      <c r="M46" s="34"/>
      <c r="N46" s="34"/>
      <c r="O46" s="34"/>
      <c r="P46" s="34"/>
      <c r="Q46" s="34"/>
      <c r="R46" s="34"/>
      <c r="S46" s="34"/>
      <c r="T46" s="34"/>
      <c r="U46" s="34"/>
      <c r="V46" s="34">
        <f>$U$28/'Fixed data'!$C$7</f>
        <v>-7.063981132075474E-4</v>
      </c>
      <c r="W46" s="34">
        <f>$U$28/'Fixed data'!$C$7</f>
        <v>-7.063981132075474E-4</v>
      </c>
      <c r="X46" s="34">
        <f>$U$28/'Fixed data'!$C$7</f>
        <v>-7.063981132075474E-4</v>
      </c>
      <c r="Y46" s="34">
        <f>$U$28/'Fixed data'!$C$7</f>
        <v>-7.063981132075474E-4</v>
      </c>
      <c r="Z46" s="34">
        <f>$U$28/'Fixed data'!$C$7</f>
        <v>-7.063981132075474E-4</v>
      </c>
      <c r="AA46" s="34">
        <f>$U$28/'Fixed data'!$C$7</f>
        <v>-7.063981132075474E-4</v>
      </c>
      <c r="AB46" s="34">
        <f>$U$28/'Fixed data'!$C$7</f>
        <v>-7.063981132075474E-4</v>
      </c>
      <c r="AC46" s="34">
        <f>$U$28/'Fixed data'!$C$7</f>
        <v>-7.063981132075474E-4</v>
      </c>
      <c r="AD46" s="34">
        <f>$U$28/'Fixed data'!$C$7</f>
        <v>-7.063981132075474E-4</v>
      </c>
      <c r="AE46" s="34">
        <f>$U$28/'Fixed data'!$C$7</f>
        <v>-7.063981132075474E-4</v>
      </c>
      <c r="AF46" s="34">
        <f>$U$28/'Fixed data'!$C$7</f>
        <v>-7.063981132075474E-4</v>
      </c>
      <c r="AG46" s="34">
        <f>$U$28/'Fixed data'!$C$7</f>
        <v>-7.063981132075474E-4</v>
      </c>
      <c r="AH46" s="34">
        <f>$U$28/'Fixed data'!$C$7</f>
        <v>-7.063981132075474E-4</v>
      </c>
      <c r="AI46" s="34">
        <f>$U$28/'Fixed data'!$C$7</f>
        <v>-7.063981132075474E-4</v>
      </c>
      <c r="AJ46" s="34">
        <f>$U$28/'Fixed data'!$C$7</f>
        <v>-7.063981132075474E-4</v>
      </c>
      <c r="AK46" s="34">
        <f>$U$28/'Fixed data'!$C$7</f>
        <v>-7.063981132075474E-4</v>
      </c>
      <c r="AL46" s="34">
        <f>$U$28/'Fixed data'!$C$7</f>
        <v>-7.063981132075474E-4</v>
      </c>
      <c r="AM46" s="34">
        <f>$U$28/'Fixed data'!$C$7</f>
        <v>-7.063981132075474E-4</v>
      </c>
      <c r="AN46" s="34">
        <f>$U$28/'Fixed data'!$C$7</f>
        <v>-7.063981132075474E-4</v>
      </c>
      <c r="AO46" s="34">
        <f>$U$28/'Fixed data'!$C$7</f>
        <v>-7.063981132075474E-4</v>
      </c>
      <c r="AP46" s="34">
        <f>$U$28/'Fixed data'!$C$7</f>
        <v>-7.063981132075474E-4</v>
      </c>
      <c r="AQ46" s="34">
        <f>$U$28/'Fixed data'!$C$7</f>
        <v>-7.063981132075474E-4</v>
      </c>
      <c r="AR46" s="34">
        <f>$U$28/'Fixed data'!$C$7</f>
        <v>-7.063981132075474E-4</v>
      </c>
      <c r="AS46" s="34">
        <f>$U$28/'Fixed data'!$C$7</f>
        <v>-7.063981132075474E-4</v>
      </c>
      <c r="AT46" s="34">
        <f>$U$28/'Fixed data'!$C$7</f>
        <v>-7.063981132075474E-4</v>
      </c>
      <c r="AU46" s="34">
        <f>$U$28/'Fixed data'!$C$7</f>
        <v>-7.063981132075474E-4</v>
      </c>
      <c r="AV46" s="34">
        <f>$U$28/'Fixed data'!$C$7</f>
        <v>-7.063981132075474E-4</v>
      </c>
      <c r="AW46" s="34">
        <f>$U$28/'Fixed data'!$C$7</f>
        <v>-7.063981132075474E-4</v>
      </c>
      <c r="AX46" s="34">
        <f>$U$28/'Fixed data'!$C$7</f>
        <v>-7.063981132075474E-4</v>
      </c>
      <c r="AY46" s="34">
        <f>$U$28/'Fixed data'!$C$7</f>
        <v>-7.063981132075474E-4</v>
      </c>
      <c r="AZ46" s="34">
        <f>$U$28/'Fixed data'!$C$7</f>
        <v>-7.063981132075474E-4</v>
      </c>
      <c r="BA46" s="34">
        <f>$U$28/'Fixed data'!$C$7</f>
        <v>-7.063981132075474E-4</v>
      </c>
      <c r="BB46" s="34">
        <f>$U$28/'Fixed data'!$C$7</f>
        <v>-7.063981132075474E-4</v>
      </c>
      <c r="BC46" s="34">
        <f>$U$28/'Fixed data'!$C$7</f>
        <v>-7.063981132075474E-4</v>
      </c>
      <c r="BD46" s="34">
        <f>$U$28/'Fixed data'!$C$7</f>
        <v>-7.063981132075474E-4</v>
      </c>
    </row>
    <row r="47" spans="1:57" ht="16.5" hidden="1" customHeight="1" outlineLevel="1">
      <c r="A47" s="116"/>
      <c r="B47" s="8" t="s">
        <v>119</v>
      </c>
      <c r="C47" s="10" t="s">
        <v>141</v>
      </c>
      <c r="D47" s="8" t="s">
        <v>40</v>
      </c>
      <c r="F47" s="34"/>
      <c r="G47" s="34"/>
      <c r="H47" s="34"/>
      <c r="I47" s="34"/>
      <c r="J47" s="34"/>
      <c r="K47" s="34"/>
      <c r="L47" s="34"/>
      <c r="M47" s="34"/>
      <c r="N47" s="34"/>
      <c r="O47" s="34"/>
      <c r="P47" s="34"/>
      <c r="Q47" s="34"/>
      <c r="R47" s="34"/>
      <c r="S47" s="34"/>
      <c r="T47" s="34"/>
      <c r="U47" s="34"/>
      <c r="V47" s="34"/>
      <c r="W47" s="34">
        <f>$V$28/'Fixed data'!$C$7</f>
        <v>-7.063981132075474E-4</v>
      </c>
      <c r="X47" s="34">
        <f>$V$28/'Fixed data'!$C$7</f>
        <v>-7.063981132075474E-4</v>
      </c>
      <c r="Y47" s="34">
        <f>$V$28/'Fixed data'!$C$7</f>
        <v>-7.063981132075474E-4</v>
      </c>
      <c r="Z47" s="34">
        <f>$V$28/'Fixed data'!$C$7</f>
        <v>-7.063981132075474E-4</v>
      </c>
      <c r="AA47" s="34">
        <f>$V$28/'Fixed data'!$C$7</f>
        <v>-7.063981132075474E-4</v>
      </c>
      <c r="AB47" s="34">
        <f>$V$28/'Fixed data'!$C$7</f>
        <v>-7.063981132075474E-4</v>
      </c>
      <c r="AC47" s="34">
        <f>$V$28/'Fixed data'!$C$7</f>
        <v>-7.063981132075474E-4</v>
      </c>
      <c r="AD47" s="34">
        <f>$V$28/'Fixed data'!$C$7</f>
        <v>-7.063981132075474E-4</v>
      </c>
      <c r="AE47" s="34">
        <f>$V$28/'Fixed data'!$C$7</f>
        <v>-7.063981132075474E-4</v>
      </c>
      <c r="AF47" s="34">
        <f>$V$28/'Fixed data'!$C$7</f>
        <v>-7.063981132075474E-4</v>
      </c>
      <c r="AG47" s="34">
        <f>$V$28/'Fixed data'!$C$7</f>
        <v>-7.063981132075474E-4</v>
      </c>
      <c r="AH47" s="34">
        <f>$V$28/'Fixed data'!$C$7</f>
        <v>-7.063981132075474E-4</v>
      </c>
      <c r="AI47" s="34">
        <f>$V$28/'Fixed data'!$C$7</f>
        <v>-7.063981132075474E-4</v>
      </c>
      <c r="AJ47" s="34">
        <f>$V$28/'Fixed data'!$C$7</f>
        <v>-7.063981132075474E-4</v>
      </c>
      <c r="AK47" s="34">
        <f>$V$28/'Fixed data'!$C$7</f>
        <v>-7.063981132075474E-4</v>
      </c>
      <c r="AL47" s="34">
        <f>$V$28/'Fixed data'!$C$7</f>
        <v>-7.063981132075474E-4</v>
      </c>
      <c r="AM47" s="34">
        <f>$V$28/'Fixed data'!$C$7</f>
        <v>-7.063981132075474E-4</v>
      </c>
      <c r="AN47" s="34">
        <f>$V$28/'Fixed data'!$C$7</f>
        <v>-7.063981132075474E-4</v>
      </c>
      <c r="AO47" s="34">
        <f>$V$28/'Fixed data'!$C$7</f>
        <v>-7.063981132075474E-4</v>
      </c>
      <c r="AP47" s="34">
        <f>$V$28/'Fixed data'!$C$7</f>
        <v>-7.063981132075474E-4</v>
      </c>
      <c r="AQ47" s="34">
        <f>$V$28/'Fixed data'!$C$7</f>
        <v>-7.063981132075474E-4</v>
      </c>
      <c r="AR47" s="34">
        <f>$V$28/'Fixed data'!$C$7</f>
        <v>-7.063981132075474E-4</v>
      </c>
      <c r="AS47" s="34">
        <f>$V$28/'Fixed data'!$C$7</f>
        <v>-7.063981132075474E-4</v>
      </c>
      <c r="AT47" s="34">
        <f>$V$28/'Fixed data'!$C$7</f>
        <v>-7.063981132075474E-4</v>
      </c>
      <c r="AU47" s="34">
        <f>$V$28/'Fixed data'!$C$7</f>
        <v>-7.063981132075474E-4</v>
      </c>
      <c r="AV47" s="34">
        <f>$V$28/'Fixed data'!$C$7</f>
        <v>-7.063981132075474E-4</v>
      </c>
      <c r="AW47" s="34">
        <f>$V$28/'Fixed data'!$C$7</f>
        <v>-7.063981132075474E-4</v>
      </c>
      <c r="AX47" s="34">
        <f>$V$28/'Fixed data'!$C$7</f>
        <v>-7.063981132075474E-4</v>
      </c>
      <c r="AY47" s="34">
        <f>$V$28/'Fixed data'!$C$7</f>
        <v>-7.063981132075474E-4</v>
      </c>
      <c r="AZ47" s="34">
        <f>$V$28/'Fixed data'!$C$7</f>
        <v>-7.063981132075474E-4</v>
      </c>
      <c r="BA47" s="34">
        <f>$V$28/'Fixed data'!$C$7</f>
        <v>-7.063981132075474E-4</v>
      </c>
      <c r="BB47" s="34">
        <f>$V$28/'Fixed data'!$C$7</f>
        <v>-7.063981132075474E-4</v>
      </c>
      <c r="BC47" s="34">
        <f>$V$28/'Fixed data'!$C$7</f>
        <v>-7.063981132075474E-4</v>
      </c>
      <c r="BD47" s="34">
        <f>$V$28/'Fixed data'!$C$7</f>
        <v>-7.063981132075474E-4</v>
      </c>
    </row>
    <row r="48" spans="1:57" ht="16.5" hidden="1" customHeight="1" outlineLevel="1">
      <c r="A48" s="116"/>
      <c r="B48" s="8" t="s">
        <v>120</v>
      </c>
      <c r="C48" s="10" t="s">
        <v>142</v>
      </c>
      <c r="D48" s="8" t="s">
        <v>40</v>
      </c>
      <c r="F48" s="34"/>
      <c r="G48" s="34"/>
      <c r="H48" s="34"/>
      <c r="I48" s="34"/>
      <c r="J48" s="34"/>
      <c r="K48" s="34"/>
      <c r="L48" s="34"/>
      <c r="M48" s="34"/>
      <c r="N48" s="34"/>
      <c r="O48" s="34"/>
      <c r="P48" s="34"/>
      <c r="Q48" s="34"/>
      <c r="R48" s="34"/>
      <c r="S48" s="34"/>
      <c r="T48" s="34"/>
      <c r="U48" s="34"/>
      <c r="V48" s="34"/>
      <c r="W48" s="34"/>
      <c r="X48" s="34">
        <f>$W$28/'Fixed data'!$C$7</f>
        <v>-7.063981132075474E-4</v>
      </c>
      <c r="Y48" s="34">
        <f>$W$28/'Fixed data'!$C$7</f>
        <v>-7.063981132075474E-4</v>
      </c>
      <c r="Z48" s="34">
        <f>$W$28/'Fixed data'!$C$7</f>
        <v>-7.063981132075474E-4</v>
      </c>
      <c r="AA48" s="34">
        <f>$W$28/'Fixed data'!$C$7</f>
        <v>-7.063981132075474E-4</v>
      </c>
      <c r="AB48" s="34">
        <f>$W$28/'Fixed data'!$C$7</f>
        <v>-7.063981132075474E-4</v>
      </c>
      <c r="AC48" s="34">
        <f>$W$28/'Fixed data'!$C$7</f>
        <v>-7.063981132075474E-4</v>
      </c>
      <c r="AD48" s="34">
        <f>$W$28/'Fixed data'!$C$7</f>
        <v>-7.063981132075474E-4</v>
      </c>
      <c r="AE48" s="34">
        <f>$W$28/'Fixed data'!$C$7</f>
        <v>-7.063981132075474E-4</v>
      </c>
      <c r="AF48" s="34">
        <f>$W$28/'Fixed data'!$C$7</f>
        <v>-7.063981132075474E-4</v>
      </c>
      <c r="AG48" s="34">
        <f>$W$28/'Fixed data'!$C$7</f>
        <v>-7.063981132075474E-4</v>
      </c>
      <c r="AH48" s="34">
        <f>$W$28/'Fixed data'!$C$7</f>
        <v>-7.063981132075474E-4</v>
      </c>
      <c r="AI48" s="34">
        <f>$W$28/'Fixed data'!$C$7</f>
        <v>-7.063981132075474E-4</v>
      </c>
      <c r="AJ48" s="34">
        <f>$W$28/'Fixed data'!$C$7</f>
        <v>-7.063981132075474E-4</v>
      </c>
      <c r="AK48" s="34">
        <f>$W$28/'Fixed data'!$C$7</f>
        <v>-7.063981132075474E-4</v>
      </c>
      <c r="AL48" s="34">
        <f>$W$28/'Fixed data'!$C$7</f>
        <v>-7.063981132075474E-4</v>
      </c>
      <c r="AM48" s="34">
        <f>$W$28/'Fixed data'!$C$7</f>
        <v>-7.063981132075474E-4</v>
      </c>
      <c r="AN48" s="34">
        <f>$W$28/'Fixed data'!$C$7</f>
        <v>-7.063981132075474E-4</v>
      </c>
      <c r="AO48" s="34">
        <f>$W$28/'Fixed data'!$C$7</f>
        <v>-7.063981132075474E-4</v>
      </c>
      <c r="AP48" s="34">
        <f>$W$28/'Fixed data'!$C$7</f>
        <v>-7.063981132075474E-4</v>
      </c>
      <c r="AQ48" s="34">
        <f>$W$28/'Fixed data'!$C$7</f>
        <v>-7.063981132075474E-4</v>
      </c>
      <c r="AR48" s="34">
        <f>$W$28/'Fixed data'!$C$7</f>
        <v>-7.063981132075474E-4</v>
      </c>
      <c r="AS48" s="34">
        <f>$W$28/'Fixed data'!$C$7</f>
        <v>-7.063981132075474E-4</v>
      </c>
      <c r="AT48" s="34">
        <f>$W$28/'Fixed data'!$C$7</f>
        <v>-7.063981132075474E-4</v>
      </c>
      <c r="AU48" s="34">
        <f>$W$28/'Fixed data'!$C$7</f>
        <v>-7.063981132075474E-4</v>
      </c>
      <c r="AV48" s="34">
        <f>$W$28/'Fixed data'!$C$7</f>
        <v>-7.063981132075474E-4</v>
      </c>
      <c r="AW48" s="34">
        <f>$W$28/'Fixed data'!$C$7</f>
        <v>-7.063981132075474E-4</v>
      </c>
      <c r="AX48" s="34">
        <f>$W$28/'Fixed data'!$C$7</f>
        <v>-7.063981132075474E-4</v>
      </c>
      <c r="AY48" s="34">
        <f>$W$28/'Fixed data'!$C$7</f>
        <v>-7.063981132075474E-4</v>
      </c>
      <c r="AZ48" s="34">
        <f>$W$28/'Fixed data'!$C$7</f>
        <v>-7.063981132075474E-4</v>
      </c>
      <c r="BA48" s="34">
        <f>$W$28/'Fixed data'!$C$7</f>
        <v>-7.063981132075474E-4</v>
      </c>
      <c r="BB48" s="34">
        <f>$W$28/'Fixed data'!$C$7</f>
        <v>-7.063981132075474E-4</v>
      </c>
      <c r="BC48" s="34">
        <f>$W$28/'Fixed data'!$C$7</f>
        <v>-7.063981132075474E-4</v>
      </c>
      <c r="BD48" s="34">
        <f>$W$28/'Fixed data'!$C$7</f>
        <v>-7.063981132075474E-4</v>
      </c>
    </row>
    <row r="49" spans="1:56" ht="16.5" hidden="1" customHeight="1" outlineLevel="1">
      <c r="A49" s="116"/>
      <c r="B49" s="8" t="s">
        <v>121</v>
      </c>
      <c r="C49" s="10" t="s">
        <v>143</v>
      </c>
      <c r="D49" s="8" t="s">
        <v>40</v>
      </c>
      <c r="F49" s="34"/>
      <c r="G49" s="34"/>
      <c r="H49" s="34"/>
      <c r="I49" s="34"/>
      <c r="J49" s="34"/>
      <c r="K49" s="34"/>
      <c r="L49" s="34"/>
      <c r="M49" s="34"/>
      <c r="N49" s="34"/>
      <c r="O49" s="34"/>
      <c r="P49" s="34"/>
      <c r="Q49" s="34"/>
      <c r="R49" s="34"/>
      <c r="S49" s="34"/>
      <c r="T49" s="34"/>
      <c r="U49" s="34"/>
      <c r="V49" s="34"/>
      <c r="W49" s="34"/>
      <c r="X49" s="34"/>
      <c r="Y49" s="34">
        <f>$X$28/'Fixed data'!$C$7</f>
        <v>-7.063981132075474E-4</v>
      </c>
      <c r="Z49" s="34">
        <f>$X$28/'Fixed data'!$C$7</f>
        <v>-7.063981132075474E-4</v>
      </c>
      <c r="AA49" s="34">
        <f>$X$28/'Fixed data'!$C$7</f>
        <v>-7.063981132075474E-4</v>
      </c>
      <c r="AB49" s="34">
        <f>$X$28/'Fixed data'!$C$7</f>
        <v>-7.063981132075474E-4</v>
      </c>
      <c r="AC49" s="34">
        <f>$X$28/'Fixed data'!$C$7</f>
        <v>-7.063981132075474E-4</v>
      </c>
      <c r="AD49" s="34">
        <f>$X$28/'Fixed data'!$C$7</f>
        <v>-7.063981132075474E-4</v>
      </c>
      <c r="AE49" s="34">
        <f>$X$28/'Fixed data'!$C$7</f>
        <v>-7.063981132075474E-4</v>
      </c>
      <c r="AF49" s="34">
        <f>$X$28/'Fixed data'!$C$7</f>
        <v>-7.063981132075474E-4</v>
      </c>
      <c r="AG49" s="34">
        <f>$X$28/'Fixed data'!$C$7</f>
        <v>-7.063981132075474E-4</v>
      </c>
      <c r="AH49" s="34">
        <f>$X$28/'Fixed data'!$C$7</f>
        <v>-7.063981132075474E-4</v>
      </c>
      <c r="AI49" s="34">
        <f>$X$28/'Fixed data'!$C$7</f>
        <v>-7.063981132075474E-4</v>
      </c>
      <c r="AJ49" s="34">
        <f>$X$28/'Fixed data'!$C$7</f>
        <v>-7.063981132075474E-4</v>
      </c>
      <c r="AK49" s="34">
        <f>$X$28/'Fixed data'!$C$7</f>
        <v>-7.063981132075474E-4</v>
      </c>
      <c r="AL49" s="34">
        <f>$X$28/'Fixed data'!$C$7</f>
        <v>-7.063981132075474E-4</v>
      </c>
      <c r="AM49" s="34">
        <f>$X$28/'Fixed data'!$C$7</f>
        <v>-7.063981132075474E-4</v>
      </c>
      <c r="AN49" s="34">
        <f>$X$28/'Fixed data'!$C$7</f>
        <v>-7.063981132075474E-4</v>
      </c>
      <c r="AO49" s="34">
        <f>$X$28/'Fixed data'!$C$7</f>
        <v>-7.063981132075474E-4</v>
      </c>
      <c r="AP49" s="34">
        <f>$X$28/'Fixed data'!$C$7</f>
        <v>-7.063981132075474E-4</v>
      </c>
      <c r="AQ49" s="34">
        <f>$X$28/'Fixed data'!$C$7</f>
        <v>-7.063981132075474E-4</v>
      </c>
      <c r="AR49" s="34">
        <f>$X$28/'Fixed data'!$C$7</f>
        <v>-7.063981132075474E-4</v>
      </c>
      <c r="AS49" s="34">
        <f>$X$28/'Fixed data'!$C$7</f>
        <v>-7.063981132075474E-4</v>
      </c>
      <c r="AT49" s="34">
        <f>$X$28/'Fixed data'!$C$7</f>
        <v>-7.063981132075474E-4</v>
      </c>
      <c r="AU49" s="34">
        <f>$X$28/'Fixed data'!$C$7</f>
        <v>-7.063981132075474E-4</v>
      </c>
      <c r="AV49" s="34">
        <f>$X$28/'Fixed data'!$C$7</f>
        <v>-7.063981132075474E-4</v>
      </c>
      <c r="AW49" s="34">
        <f>$X$28/'Fixed data'!$C$7</f>
        <v>-7.063981132075474E-4</v>
      </c>
      <c r="AX49" s="34">
        <f>$X$28/'Fixed data'!$C$7</f>
        <v>-7.063981132075474E-4</v>
      </c>
      <c r="AY49" s="34">
        <f>$X$28/'Fixed data'!$C$7</f>
        <v>-7.063981132075474E-4</v>
      </c>
      <c r="AZ49" s="34">
        <f>$X$28/'Fixed data'!$C$7</f>
        <v>-7.063981132075474E-4</v>
      </c>
      <c r="BA49" s="34">
        <f>$X$28/'Fixed data'!$C$7</f>
        <v>-7.063981132075474E-4</v>
      </c>
      <c r="BB49" s="34">
        <f>$X$28/'Fixed data'!$C$7</f>
        <v>-7.063981132075474E-4</v>
      </c>
      <c r="BC49" s="34">
        <f>$X$28/'Fixed data'!$C$7</f>
        <v>-7.063981132075474E-4</v>
      </c>
      <c r="BD49" s="34">
        <f>$X$28/'Fixed data'!$C$7</f>
        <v>-7.063981132075474E-4</v>
      </c>
    </row>
    <row r="50" spans="1:56" ht="16.5" hidden="1" customHeight="1" outlineLevel="1">
      <c r="A50" s="116"/>
      <c r="B50" s="8" t="s">
        <v>122</v>
      </c>
      <c r="C50" s="10" t="s">
        <v>144</v>
      </c>
      <c r="D50" s="8" t="s">
        <v>40</v>
      </c>
      <c r="F50" s="34"/>
      <c r="G50" s="34"/>
      <c r="H50" s="34"/>
      <c r="I50" s="34"/>
      <c r="J50" s="34"/>
      <c r="K50" s="34"/>
      <c r="L50" s="34"/>
      <c r="M50" s="34"/>
      <c r="N50" s="34"/>
      <c r="O50" s="34"/>
      <c r="P50" s="34"/>
      <c r="Q50" s="34"/>
      <c r="R50" s="34"/>
      <c r="S50" s="34"/>
      <c r="T50" s="34"/>
      <c r="U50" s="34"/>
      <c r="V50" s="34"/>
      <c r="W50" s="34"/>
      <c r="X50" s="34"/>
      <c r="Y50" s="34"/>
      <c r="Z50" s="34">
        <f>$Y$28/'Fixed data'!$C$7</f>
        <v>-7.063981132075474E-4</v>
      </c>
      <c r="AA50" s="34">
        <f>$Y$28/'Fixed data'!$C$7</f>
        <v>-7.063981132075474E-4</v>
      </c>
      <c r="AB50" s="34">
        <f>$Y$28/'Fixed data'!$C$7</f>
        <v>-7.063981132075474E-4</v>
      </c>
      <c r="AC50" s="34">
        <f>$Y$28/'Fixed data'!$C$7</f>
        <v>-7.063981132075474E-4</v>
      </c>
      <c r="AD50" s="34">
        <f>$Y$28/'Fixed data'!$C$7</f>
        <v>-7.063981132075474E-4</v>
      </c>
      <c r="AE50" s="34">
        <f>$Y$28/'Fixed data'!$C$7</f>
        <v>-7.063981132075474E-4</v>
      </c>
      <c r="AF50" s="34">
        <f>$Y$28/'Fixed data'!$C$7</f>
        <v>-7.063981132075474E-4</v>
      </c>
      <c r="AG50" s="34">
        <f>$Y$28/'Fixed data'!$C$7</f>
        <v>-7.063981132075474E-4</v>
      </c>
      <c r="AH50" s="34">
        <f>$Y$28/'Fixed data'!$C$7</f>
        <v>-7.063981132075474E-4</v>
      </c>
      <c r="AI50" s="34">
        <f>$Y$28/'Fixed data'!$C$7</f>
        <v>-7.063981132075474E-4</v>
      </c>
      <c r="AJ50" s="34">
        <f>$Y$28/'Fixed data'!$C$7</f>
        <v>-7.063981132075474E-4</v>
      </c>
      <c r="AK50" s="34">
        <f>$Y$28/'Fixed data'!$C$7</f>
        <v>-7.063981132075474E-4</v>
      </c>
      <c r="AL50" s="34">
        <f>$Y$28/'Fixed data'!$C$7</f>
        <v>-7.063981132075474E-4</v>
      </c>
      <c r="AM50" s="34">
        <f>$Y$28/'Fixed data'!$C$7</f>
        <v>-7.063981132075474E-4</v>
      </c>
      <c r="AN50" s="34">
        <f>$Y$28/'Fixed data'!$C$7</f>
        <v>-7.063981132075474E-4</v>
      </c>
      <c r="AO50" s="34">
        <f>$Y$28/'Fixed data'!$C$7</f>
        <v>-7.063981132075474E-4</v>
      </c>
      <c r="AP50" s="34">
        <f>$Y$28/'Fixed data'!$C$7</f>
        <v>-7.063981132075474E-4</v>
      </c>
      <c r="AQ50" s="34">
        <f>$Y$28/'Fixed data'!$C$7</f>
        <v>-7.063981132075474E-4</v>
      </c>
      <c r="AR50" s="34">
        <f>$Y$28/'Fixed data'!$C$7</f>
        <v>-7.063981132075474E-4</v>
      </c>
      <c r="AS50" s="34">
        <f>$Y$28/'Fixed data'!$C$7</f>
        <v>-7.063981132075474E-4</v>
      </c>
      <c r="AT50" s="34">
        <f>$Y$28/'Fixed data'!$C$7</f>
        <v>-7.063981132075474E-4</v>
      </c>
      <c r="AU50" s="34">
        <f>$Y$28/'Fixed data'!$C$7</f>
        <v>-7.063981132075474E-4</v>
      </c>
      <c r="AV50" s="34">
        <f>$Y$28/'Fixed data'!$C$7</f>
        <v>-7.063981132075474E-4</v>
      </c>
      <c r="AW50" s="34">
        <f>$Y$28/'Fixed data'!$C$7</f>
        <v>-7.063981132075474E-4</v>
      </c>
      <c r="AX50" s="34">
        <f>$Y$28/'Fixed data'!$C$7</f>
        <v>-7.063981132075474E-4</v>
      </c>
      <c r="AY50" s="34">
        <f>$Y$28/'Fixed data'!$C$7</f>
        <v>-7.063981132075474E-4</v>
      </c>
      <c r="AZ50" s="34">
        <f>$Y$28/'Fixed data'!$C$7</f>
        <v>-7.063981132075474E-4</v>
      </c>
      <c r="BA50" s="34">
        <f>$Y$28/'Fixed data'!$C$7</f>
        <v>-7.063981132075474E-4</v>
      </c>
      <c r="BB50" s="34">
        <f>$Y$28/'Fixed data'!$C$7</f>
        <v>-7.063981132075474E-4</v>
      </c>
      <c r="BC50" s="34">
        <f>$Y$28/'Fixed data'!$C$7</f>
        <v>-7.063981132075474E-4</v>
      </c>
      <c r="BD50" s="34">
        <f>$Y$28/'Fixed data'!$C$7</f>
        <v>-7.063981132075474E-4</v>
      </c>
    </row>
    <row r="51" spans="1:56" ht="16.5" hidden="1" customHeight="1" outlineLevel="1">
      <c r="A51" s="116"/>
      <c r="B51" s="8" t="s">
        <v>123</v>
      </c>
      <c r="C51" s="10" t="s">
        <v>145</v>
      </c>
      <c r="D51" s="8" t="s">
        <v>40</v>
      </c>
      <c r="F51" s="34"/>
      <c r="G51" s="34"/>
      <c r="H51" s="34"/>
      <c r="I51" s="34"/>
      <c r="J51" s="34"/>
      <c r="K51" s="34"/>
      <c r="L51" s="34"/>
      <c r="M51" s="34"/>
      <c r="N51" s="34"/>
      <c r="O51" s="34"/>
      <c r="P51" s="34"/>
      <c r="Q51" s="34"/>
      <c r="R51" s="34"/>
      <c r="S51" s="34"/>
      <c r="T51" s="34"/>
      <c r="U51" s="34"/>
      <c r="V51" s="34"/>
      <c r="W51" s="34"/>
      <c r="X51" s="34"/>
      <c r="Y51" s="34"/>
      <c r="Z51" s="34"/>
      <c r="AA51" s="34">
        <f>$Z$28/'Fixed data'!$C$7</f>
        <v>-7.063981132075474E-4</v>
      </c>
      <c r="AB51" s="34">
        <f>$Z$28/'Fixed data'!$C$7</f>
        <v>-7.063981132075474E-4</v>
      </c>
      <c r="AC51" s="34">
        <f>$Z$28/'Fixed data'!$C$7</f>
        <v>-7.063981132075474E-4</v>
      </c>
      <c r="AD51" s="34">
        <f>$Z$28/'Fixed data'!$C$7</f>
        <v>-7.063981132075474E-4</v>
      </c>
      <c r="AE51" s="34">
        <f>$Z$28/'Fixed data'!$C$7</f>
        <v>-7.063981132075474E-4</v>
      </c>
      <c r="AF51" s="34">
        <f>$Z$28/'Fixed data'!$C$7</f>
        <v>-7.063981132075474E-4</v>
      </c>
      <c r="AG51" s="34">
        <f>$Z$28/'Fixed data'!$C$7</f>
        <v>-7.063981132075474E-4</v>
      </c>
      <c r="AH51" s="34">
        <f>$Z$28/'Fixed data'!$C$7</f>
        <v>-7.063981132075474E-4</v>
      </c>
      <c r="AI51" s="34">
        <f>$Z$28/'Fixed data'!$C$7</f>
        <v>-7.063981132075474E-4</v>
      </c>
      <c r="AJ51" s="34">
        <f>$Z$28/'Fixed data'!$C$7</f>
        <v>-7.063981132075474E-4</v>
      </c>
      <c r="AK51" s="34">
        <f>$Z$28/'Fixed data'!$C$7</f>
        <v>-7.063981132075474E-4</v>
      </c>
      <c r="AL51" s="34">
        <f>$Z$28/'Fixed data'!$C$7</f>
        <v>-7.063981132075474E-4</v>
      </c>
      <c r="AM51" s="34">
        <f>$Z$28/'Fixed data'!$C$7</f>
        <v>-7.063981132075474E-4</v>
      </c>
      <c r="AN51" s="34">
        <f>$Z$28/'Fixed data'!$C$7</f>
        <v>-7.063981132075474E-4</v>
      </c>
      <c r="AO51" s="34">
        <f>$Z$28/'Fixed data'!$C$7</f>
        <v>-7.063981132075474E-4</v>
      </c>
      <c r="AP51" s="34">
        <f>$Z$28/'Fixed data'!$C$7</f>
        <v>-7.063981132075474E-4</v>
      </c>
      <c r="AQ51" s="34">
        <f>$Z$28/'Fixed data'!$C$7</f>
        <v>-7.063981132075474E-4</v>
      </c>
      <c r="AR51" s="34">
        <f>$Z$28/'Fixed data'!$C$7</f>
        <v>-7.063981132075474E-4</v>
      </c>
      <c r="AS51" s="34">
        <f>$Z$28/'Fixed data'!$C$7</f>
        <v>-7.063981132075474E-4</v>
      </c>
      <c r="AT51" s="34">
        <f>$Z$28/'Fixed data'!$C$7</f>
        <v>-7.063981132075474E-4</v>
      </c>
      <c r="AU51" s="34">
        <f>$Z$28/'Fixed data'!$C$7</f>
        <v>-7.063981132075474E-4</v>
      </c>
      <c r="AV51" s="34">
        <f>$Z$28/'Fixed data'!$C$7</f>
        <v>-7.063981132075474E-4</v>
      </c>
      <c r="AW51" s="34">
        <f>$Z$28/'Fixed data'!$C$7</f>
        <v>-7.063981132075474E-4</v>
      </c>
      <c r="AX51" s="34">
        <f>$Z$28/'Fixed data'!$C$7</f>
        <v>-7.063981132075474E-4</v>
      </c>
      <c r="AY51" s="34">
        <f>$Z$28/'Fixed data'!$C$7</f>
        <v>-7.063981132075474E-4</v>
      </c>
      <c r="AZ51" s="34">
        <f>$Z$28/'Fixed data'!$C$7</f>
        <v>-7.063981132075474E-4</v>
      </c>
      <c r="BA51" s="34">
        <f>$Z$28/'Fixed data'!$C$7</f>
        <v>-7.063981132075474E-4</v>
      </c>
      <c r="BB51" s="34">
        <f>$Z$28/'Fixed data'!$C$7</f>
        <v>-7.063981132075474E-4</v>
      </c>
      <c r="BC51" s="34">
        <f>$Z$28/'Fixed data'!$C$7</f>
        <v>-7.063981132075474E-4</v>
      </c>
      <c r="BD51" s="34">
        <f>$Z$28/'Fixed data'!$C$7</f>
        <v>-7.063981132075474E-4</v>
      </c>
    </row>
    <row r="52" spans="1:56" ht="16.5" hidden="1" customHeight="1" outlineLevel="1">
      <c r="A52" s="116"/>
      <c r="B52" s="8" t="s">
        <v>124</v>
      </c>
      <c r="C52" s="10" t="s">
        <v>146</v>
      </c>
      <c r="D52" s="8" t="s">
        <v>40</v>
      </c>
      <c r="F52" s="34"/>
      <c r="G52" s="34"/>
      <c r="H52" s="34"/>
      <c r="I52" s="34"/>
      <c r="J52" s="34"/>
      <c r="K52" s="34"/>
      <c r="L52" s="34"/>
      <c r="M52" s="34"/>
      <c r="N52" s="34"/>
      <c r="O52" s="34"/>
      <c r="P52" s="34"/>
      <c r="Q52" s="34"/>
      <c r="R52" s="34"/>
      <c r="S52" s="34"/>
      <c r="T52" s="34"/>
      <c r="U52" s="34"/>
      <c r="V52" s="34"/>
      <c r="W52" s="34"/>
      <c r="X52" s="34"/>
      <c r="Y52" s="34"/>
      <c r="Z52" s="34"/>
      <c r="AA52" s="34"/>
      <c r="AB52" s="34">
        <f>$AA$28/'Fixed data'!$C$7</f>
        <v>-7.063981132075474E-4</v>
      </c>
      <c r="AC52" s="34">
        <f>$AA$28/'Fixed data'!$C$7</f>
        <v>-7.063981132075474E-4</v>
      </c>
      <c r="AD52" s="34">
        <f>$AA$28/'Fixed data'!$C$7</f>
        <v>-7.063981132075474E-4</v>
      </c>
      <c r="AE52" s="34">
        <f>$AA$28/'Fixed data'!$C$7</f>
        <v>-7.063981132075474E-4</v>
      </c>
      <c r="AF52" s="34">
        <f>$AA$28/'Fixed data'!$C$7</f>
        <v>-7.063981132075474E-4</v>
      </c>
      <c r="AG52" s="34">
        <f>$AA$28/'Fixed data'!$C$7</f>
        <v>-7.063981132075474E-4</v>
      </c>
      <c r="AH52" s="34">
        <f>$AA$28/'Fixed data'!$C$7</f>
        <v>-7.063981132075474E-4</v>
      </c>
      <c r="AI52" s="34">
        <f>$AA$28/'Fixed data'!$C$7</f>
        <v>-7.063981132075474E-4</v>
      </c>
      <c r="AJ52" s="34">
        <f>$AA$28/'Fixed data'!$C$7</f>
        <v>-7.063981132075474E-4</v>
      </c>
      <c r="AK52" s="34">
        <f>$AA$28/'Fixed data'!$C$7</f>
        <v>-7.063981132075474E-4</v>
      </c>
      <c r="AL52" s="34">
        <f>$AA$28/'Fixed data'!$C$7</f>
        <v>-7.063981132075474E-4</v>
      </c>
      <c r="AM52" s="34">
        <f>$AA$28/'Fixed data'!$C$7</f>
        <v>-7.063981132075474E-4</v>
      </c>
      <c r="AN52" s="34">
        <f>$AA$28/'Fixed data'!$C$7</f>
        <v>-7.063981132075474E-4</v>
      </c>
      <c r="AO52" s="34">
        <f>$AA$28/'Fixed data'!$C$7</f>
        <v>-7.063981132075474E-4</v>
      </c>
      <c r="AP52" s="34">
        <f>$AA$28/'Fixed data'!$C$7</f>
        <v>-7.063981132075474E-4</v>
      </c>
      <c r="AQ52" s="34">
        <f>$AA$28/'Fixed data'!$C$7</f>
        <v>-7.063981132075474E-4</v>
      </c>
      <c r="AR52" s="34">
        <f>$AA$28/'Fixed data'!$C$7</f>
        <v>-7.063981132075474E-4</v>
      </c>
      <c r="AS52" s="34">
        <f>$AA$28/'Fixed data'!$C$7</f>
        <v>-7.063981132075474E-4</v>
      </c>
      <c r="AT52" s="34">
        <f>$AA$28/'Fixed data'!$C$7</f>
        <v>-7.063981132075474E-4</v>
      </c>
      <c r="AU52" s="34">
        <f>$AA$28/'Fixed data'!$C$7</f>
        <v>-7.063981132075474E-4</v>
      </c>
      <c r="AV52" s="34">
        <f>$AA$28/'Fixed data'!$C$7</f>
        <v>-7.063981132075474E-4</v>
      </c>
      <c r="AW52" s="34">
        <f>$AA$28/'Fixed data'!$C$7</f>
        <v>-7.063981132075474E-4</v>
      </c>
      <c r="AX52" s="34">
        <f>$AA$28/'Fixed data'!$C$7</f>
        <v>-7.063981132075474E-4</v>
      </c>
      <c r="AY52" s="34">
        <f>$AA$28/'Fixed data'!$C$7</f>
        <v>-7.063981132075474E-4</v>
      </c>
      <c r="AZ52" s="34">
        <f>$AA$28/'Fixed data'!$C$7</f>
        <v>-7.063981132075474E-4</v>
      </c>
      <c r="BA52" s="34">
        <f>$AA$28/'Fixed data'!$C$7</f>
        <v>-7.063981132075474E-4</v>
      </c>
      <c r="BB52" s="34">
        <f>$AA$28/'Fixed data'!$C$7</f>
        <v>-7.063981132075474E-4</v>
      </c>
      <c r="BC52" s="34">
        <f>$AA$28/'Fixed data'!$C$7</f>
        <v>-7.063981132075474E-4</v>
      </c>
      <c r="BD52" s="34">
        <f>$AA$28/'Fixed data'!$C$7</f>
        <v>-7.063981132075474E-4</v>
      </c>
    </row>
    <row r="53" spans="1:56" ht="16.5" hidden="1" customHeight="1" outlineLevel="1">
      <c r="A53" s="116"/>
      <c r="B53" s="8" t="s">
        <v>125</v>
      </c>
      <c r="C53" s="10" t="s">
        <v>147</v>
      </c>
      <c r="D53" s="8" t="s">
        <v>40</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-7.063981132075474E-4</v>
      </c>
      <c r="AD53" s="34">
        <f>$AB$28/'Fixed data'!$C$7</f>
        <v>-7.063981132075474E-4</v>
      </c>
      <c r="AE53" s="34">
        <f>$AB$28/'Fixed data'!$C$7</f>
        <v>-7.063981132075474E-4</v>
      </c>
      <c r="AF53" s="34">
        <f>$AB$28/'Fixed data'!$C$7</f>
        <v>-7.063981132075474E-4</v>
      </c>
      <c r="AG53" s="34">
        <f>$AB$28/'Fixed data'!$C$7</f>
        <v>-7.063981132075474E-4</v>
      </c>
      <c r="AH53" s="34">
        <f>$AB$28/'Fixed data'!$C$7</f>
        <v>-7.063981132075474E-4</v>
      </c>
      <c r="AI53" s="34">
        <f>$AB$28/'Fixed data'!$C$7</f>
        <v>-7.063981132075474E-4</v>
      </c>
      <c r="AJ53" s="34">
        <f>$AB$28/'Fixed data'!$C$7</f>
        <v>-7.063981132075474E-4</v>
      </c>
      <c r="AK53" s="34">
        <f>$AB$28/'Fixed data'!$C$7</f>
        <v>-7.063981132075474E-4</v>
      </c>
      <c r="AL53" s="34">
        <f>$AB$28/'Fixed data'!$C$7</f>
        <v>-7.063981132075474E-4</v>
      </c>
      <c r="AM53" s="34">
        <f>$AB$28/'Fixed data'!$C$7</f>
        <v>-7.063981132075474E-4</v>
      </c>
      <c r="AN53" s="34">
        <f>$AB$28/'Fixed data'!$C$7</f>
        <v>-7.063981132075474E-4</v>
      </c>
      <c r="AO53" s="34">
        <f>$AB$28/'Fixed data'!$C$7</f>
        <v>-7.063981132075474E-4</v>
      </c>
      <c r="AP53" s="34">
        <f>$AB$28/'Fixed data'!$C$7</f>
        <v>-7.063981132075474E-4</v>
      </c>
      <c r="AQ53" s="34">
        <f>$AB$28/'Fixed data'!$C$7</f>
        <v>-7.063981132075474E-4</v>
      </c>
      <c r="AR53" s="34">
        <f>$AB$28/'Fixed data'!$C$7</f>
        <v>-7.063981132075474E-4</v>
      </c>
      <c r="AS53" s="34">
        <f>$AB$28/'Fixed data'!$C$7</f>
        <v>-7.063981132075474E-4</v>
      </c>
      <c r="AT53" s="34">
        <f>$AB$28/'Fixed data'!$C$7</f>
        <v>-7.063981132075474E-4</v>
      </c>
      <c r="AU53" s="34">
        <f>$AB$28/'Fixed data'!$C$7</f>
        <v>-7.063981132075474E-4</v>
      </c>
      <c r="AV53" s="34">
        <f>$AB$28/'Fixed data'!$C$7</f>
        <v>-7.063981132075474E-4</v>
      </c>
      <c r="AW53" s="34">
        <f>$AB$28/'Fixed data'!$C$7</f>
        <v>-7.063981132075474E-4</v>
      </c>
      <c r="AX53" s="34">
        <f>$AB$28/'Fixed data'!$C$7</f>
        <v>-7.063981132075474E-4</v>
      </c>
      <c r="AY53" s="34">
        <f>$AB$28/'Fixed data'!$C$7</f>
        <v>-7.063981132075474E-4</v>
      </c>
      <c r="AZ53" s="34">
        <f>$AB$28/'Fixed data'!$C$7</f>
        <v>-7.063981132075474E-4</v>
      </c>
      <c r="BA53" s="34">
        <f>$AB$28/'Fixed data'!$C$7</f>
        <v>-7.063981132075474E-4</v>
      </c>
      <c r="BB53" s="34">
        <f>$AB$28/'Fixed data'!$C$7</f>
        <v>-7.063981132075474E-4</v>
      </c>
      <c r="BC53" s="34">
        <f>$AB$28/'Fixed data'!$C$7</f>
        <v>-7.063981132075474E-4</v>
      </c>
      <c r="BD53" s="34">
        <f>$AB$28/'Fixed data'!$C$7</f>
        <v>-7.063981132075474E-4</v>
      </c>
    </row>
    <row r="54" spans="1:56" ht="16.5" hidden="1" customHeight="1" outlineLevel="1">
      <c r="A54" s="116"/>
      <c r="B54" s="8" t="s">
        <v>126</v>
      </c>
      <c r="C54" s="10" t="s">
        <v>148</v>
      </c>
      <c r="D54" s="8" t="s">
        <v>40</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-7.063981132075474E-4</v>
      </c>
      <c r="AE54" s="34">
        <f>$AC$28/'Fixed data'!$C$7</f>
        <v>-7.063981132075474E-4</v>
      </c>
      <c r="AF54" s="34">
        <f>$AC$28/'Fixed data'!$C$7</f>
        <v>-7.063981132075474E-4</v>
      </c>
      <c r="AG54" s="34">
        <f>$AC$28/'Fixed data'!$C$7</f>
        <v>-7.063981132075474E-4</v>
      </c>
      <c r="AH54" s="34">
        <f>$AC$28/'Fixed data'!$C$7</f>
        <v>-7.063981132075474E-4</v>
      </c>
      <c r="AI54" s="34">
        <f>$AC$28/'Fixed data'!$C$7</f>
        <v>-7.063981132075474E-4</v>
      </c>
      <c r="AJ54" s="34">
        <f>$AC$28/'Fixed data'!$C$7</f>
        <v>-7.063981132075474E-4</v>
      </c>
      <c r="AK54" s="34">
        <f>$AC$28/'Fixed data'!$C$7</f>
        <v>-7.063981132075474E-4</v>
      </c>
      <c r="AL54" s="34">
        <f>$AC$28/'Fixed data'!$C$7</f>
        <v>-7.063981132075474E-4</v>
      </c>
      <c r="AM54" s="34">
        <f>$AC$28/'Fixed data'!$C$7</f>
        <v>-7.063981132075474E-4</v>
      </c>
      <c r="AN54" s="34">
        <f>$AC$28/'Fixed data'!$C$7</f>
        <v>-7.063981132075474E-4</v>
      </c>
      <c r="AO54" s="34">
        <f>$AC$28/'Fixed data'!$C$7</f>
        <v>-7.063981132075474E-4</v>
      </c>
      <c r="AP54" s="34">
        <f>$AC$28/'Fixed data'!$C$7</f>
        <v>-7.063981132075474E-4</v>
      </c>
      <c r="AQ54" s="34">
        <f>$AC$28/'Fixed data'!$C$7</f>
        <v>-7.063981132075474E-4</v>
      </c>
      <c r="AR54" s="34">
        <f>$AC$28/'Fixed data'!$C$7</f>
        <v>-7.063981132075474E-4</v>
      </c>
      <c r="AS54" s="34">
        <f>$AC$28/'Fixed data'!$C$7</f>
        <v>-7.063981132075474E-4</v>
      </c>
      <c r="AT54" s="34">
        <f>$AC$28/'Fixed data'!$C$7</f>
        <v>-7.063981132075474E-4</v>
      </c>
      <c r="AU54" s="34">
        <f>$AC$28/'Fixed data'!$C$7</f>
        <v>-7.063981132075474E-4</v>
      </c>
      <c r="AV54" s="34">
        <f>$AC$28/'Fixed data'!$C$7</f>
        <v>-7.063981132075474E-4</v>
      </c>
      <c r="AW54" s="34">
        <f>$AC$28/'Fixed data'!$C$7</f>
        <v>-7.063981132075474E-4</v>
      </c>
      <c r="AX54" s="34">
        <f>$AC$28/'Fixed data'!$C$7</f>
        <v>-7.063981132075474E-4</v>
      </c>
      <c r="AY54" s="34">
        <f>$AC$28/'Fixed data'!$C$7</f>
        <v>-7.063981132075474E-4</v>
      </c>
      <c r="AZ54" s="34">
        <f>$AC$28/'Fixed data'!$C$7</f>
        <v>-7.063981132075474E-4</v>
      </c>
      <c r="BA54" s="34">
        <f>$AC$28/'Fixed data'!$C$7</f>
        <v>-7.063981132075474E-4</v>
      </c>
      <c r="BB54" s="34">
        <f>$AC$28/'Fixed data'!$C$7</f>
        <v>-7.063981132075474E-4</v>
      </c>
      <c r="BC54" s="34">
        <f>$AC$28/'Fixed data'!$C$7</f>
        <v>-7.063981132075474E-4</v>
      </c>
      <c r="BD54" s="34">
        <f>$AC$28/'Fixed data'!$C$7</f>
        <v>-7.063981132075474E-4</v>
      </c>
    </row>
    <row r="55" spans="1:56" ht="16.5" hidden="1" customHeight="1" outlineLevel="1">
      <c r="A55" s="116"/>
      <c r="B55" s="8" t="s">
        <v>127</v>
      </c>
      <c r="C55" s="10" t="s">
        <v>149</v>
      </c>
      <c r="D55" s="8" t="s">
        <v>40</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-7.063981132075474E-4</v>
      </c>
      <c r="AF55" s="34">
        <f>$AD$28/'Fixed data'!$C$7</f>
        <v>-7.063981132075474E-4</v>
      </c>
      <c r="AG55" s="34">
        <f>$AD$28/'Fixed data'!$C$7</f>
        <v>-7.063981132075474E-4</v>
      </c>
      <c r="AH55" s="34">
        <f>$AD$28/'Fixed data'!$C$7</f>
        <v>-7.063981132075474E-4</v>
      </c>
      <c r="AI55" s="34">
        <f>$AD$28/'Fixed data'!$C$7</f>
        <v>-7.063981132075474E-4</v>
      </c>
      <c r="AJ55" s="34">
        <f>$AD$28/'Fixed data'!$C$7</f>
        <v>-7.063981132075474E-4</v>
      </c>
      <c r="AK55" s="34">
        <f>$AD$28/'Fixed data'!$C$7</f>
        <v>-7.063981132075474E-4</v>
      </c>
      <c r="AL55" s="34">
        <f>$AD$28/'Fixed data'!$C$7</f>
        <v>-7.063981132075474E-4</v>
      </c>
      <c r="AM55" s="34">
        <f>$AD$28/'Fixed data'!$C$7</f>
        <v>-7.063981132075474E-4</v>
      </c>
      <c r="AN55" s="34">
        <f>$AD$28/'Fixed data'!$C$7</f>
        <v>-7.063981132075474E-4</v>
      </c>
      <c r="AO55" s="34">
        <f>$AD$28/'Fixed data'!$C$7</f>
        <v>-7.063981132075474E-4</v>
      </c>
      <c r="AP55" s="34">
        <f>$AD$28/'Fixed data'!$C$7</f>
        <v>-7.063981132075474E-4</v>
      </c>
      <c r="AQ55" s="34">
        <f>$AD$28/'Fixed data'!$C$7</f>
        <v>-7.063981132075474E-4</v>
      </c>
      <c r="AR55" s="34">
        <f>$AD$28/'Fixed data'!$C$7</f>
        <v>-7.063981132075474E-4</v>
      </c>
      <c r="AS55" s="34">
        <f>$AD$28/'Fixed data'!$C$7</f>
        <v>-7.063981132075474E-4</v>
      </c>
      <c r="AT55" s="34">
        <f>$AD$28/'Fixed data'!$C$7</f>
        <v>-7.063981132075474E-4</v>
      </c>
      <c r="AU55" s="34">
        <f>$AD$28/'Fixed data'!$C$7</f>
        <v>-7.063981132075474E-4</v>
      </c>
      <c r="AV55" s="34">
        <f>$AD$28/'Fixed data'!$C$7</f>
        <v>-7.063981132075474E-4</v>
      </c>
      <c r="AW55" s="34">
        <f>$AD$28/'Fixed data'!$C$7</f>
        <v>-7.063981132075474E-4</v>
      </c>
      <c r="AX55" s="34">
        <f>$AD$28/'Fixed data'!$C$7</f>
        <v>-7.063981132075474E-4</v>
      </c>
      <c r="AY55" s="34">
        <f>$AD$28/'Fixed data'!$C$7</f>
        <v>-7.063981132075474E-4</v>
      </c>
      <c r="AZ55" s="34">
        <f>$AD$28/'Fixed data'!$C$7</f>
        <v>-7.063981132075474E-4</v>
      </c>
      <c r="BA55" s="34">
        <f>$AD$28/'Fixed data'!$C$7</f>
        <v>-7.063981132075474E-4</v>
      </c>
      <c r="BB55" s="34">
        <f>$AD$28/'Fixed data'!$C$7</f>
        <v>-7.063981132075474E-4</v>
      </c>
      <c r="BC55" s="34">
        <f>$AD$28/'Fixed data'!$C$7</f>
        <v>-7.063981132075474E-4</v>
      </c>
      <c r="BD55" s="34">
        <f>$AD$28/'Fixed data'!$C$7</f>
        <v>-7.063981132075474E-4</v>
      </c>
    </row>
    <row r="56" spans="1:56" ht="16.5" hidden="1" customHeight="1" outlineLevel="1">
      <c r="A56" s="116"/>
      <c r="B56" s="8" t="s">
        <v>128</v>
      </c>
      <c r="C56" s="10" t="s">
        <v>150</v>
      </c>
      <c r="D56" s="8" t="s">
        <v>40</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-7.063981132075474E-4</v>
      </c>
      <c r="AG56" s="34">
        <f>$AE$28/'Fixed data'!$C$7</f>
        <v>-7.063981132075474E-4</v>
      </c>
      <c r="AH56" s="34">
        <f>$AE$28/'Fixed data'!$C$7</f>
        <v>-7.063981132075474E-4</v>
      </c>
      <c r="AI56" s="34">
        <f>$AE$28/'Fixed data'!$C$7</f>
        <v>-7.063981132075474E-4</v>
      </c>
      <c r="AJ56" s="34">
        <f>$AE$28/'Fixed data'!$C$7</f>
        <v>-7.063981132075474E-4</v>
      </c>
      <c r="AK56" s="34">
        <f>$AE$28/'Fixed data'!$C$7</f>
        <v>-7.063981132075474E-4</v>
      </c>
      <c r="AL56" s="34">
        <f>$AE$28/'Fixed data'!$C$7</f>
        <v>-7.063981132075474E-4</v>
      </c>
      <c r="AM56" s="34">
        <f>$AE$28/'Fixed data'!$C$7</f>
        <v>-7.063981132075474E-4</v>
      </c>
      <c r="AN56" s="34">
        <f>$AE$28/'Fixed data'!$C$7</f>
        <v>-7.063981132075474E-4</v>
      </c>
      <c r="AO56" s="34">
        <f>$AE$28/'Fixed data'!$C$7</f>
        <v>-7.063981132075474E-4</v>
      </c>
      <c r="AP56" s="34">
        <f>$AE$28/'Fixed data'!$C$7</f>
        <v>-7.063981132075474E-4</v>
      </c>
      <c r="AQ56" s="34">
        <f>$AE$28/'Fixed data'!$C$7</f>
        <v>-7.063981132075474E-4</v>
      </c>
      <c r="AR56" s="34">
        <f>$AE$28/'Fixed data'!$C$7</f>
        <v>-7.063981132075474E-4</v>
      </c>
      <c r="AS56" s="34">
        <f>$AE$28/'Fixed data'!$C$7</f>
        <v>-7.063981132075474E-4</v>
      </c>
      <c r="AT56" s="34">
        <f>$AE$28/'Fixed data'!$C$7</f>
        <v>-7.063981132075474E-4</v>
      </c>
      <c r="AU56" s="34">
        <f>$AE$28/'Fixed data'!$C$7</f>
        <v>-7.063981132075474E-4</v>
      </c>
      <c r="AV56" s="34">
        <f>$AE$28/'Fixed data'!$C$7</f>
        <v>-7.063981132075474E-4</v>
      </c>
      <c r="AW56" s="34">
        <f>$AE$28/'Fixed data'!$C$7</f>
        <v>-7.063981132075474E-4</v>
      </c>
      <c r="AX56" s="34">
        <f>$AE$28/'Fixed data'!$C$7</f>
        <v>-7.063981132075474E-4</v>
      </c>
      <c r="AY56" s="34">
        <f>$AE$28/'Fixed data'!$C$7</f>
        <v>-7.063981132075474E-4</v>
      </c>
      <c r="AZ56" s="34">
        <f>$AE$28/'Fixed data'!$C$7</f>
        <v>-7.063981132075474E-4</v>
      </c>
      <c r="BA56" s="34">
        <f>$AE$28/'Fixed data'!$C$7</f>
        <v>-7.063981132075474E-4</v>
      </c>
      <c r="BB56" s="34">
        <f>$AE$28/'Fixed data'!$C$7</f>
        <v>-7.063981132075474E-4</v>
      </c>
      <c r="BC56" s="34">
        <f>$AE$28/'Fixed data'!$C$7</f>
        <v>-7.063981132075474E-4</v>
      </c>
      <c r="BD56" s="34">
        <f>$AE$28/'Fixed data'!$C$7</f>
        <v>-7.063981132075474E-4</v>
      </c>
    </row>
    <row r="57" spans="1:56" ht="16.5" hidden="1" customHeight="1" outlineLevel="1">
      <c r="A57" s="116"/>
      <c r="B57" s="8" t="s">
        <v>129</v>
      </c>
      <c r="C57" s="10" t="s">
        <v>151</v>
      </c>
      <c r="D57" s="8" t="s">
        <v>40</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-7.063981132075474E-4</v>
      </c>
      <c r="AH57" s="34">
        <f>$AF$28/'Fixed data'!$C$7</f>
        <v>-7.063981132075474E-4</v>
      </c>
      <c r="AI57" s="34">
        <f>$AF$28/'Fixed data'!$C$7</f>
        <v>-7.063981132075474E-4</v>
      </c>
      <c r="AJ57" s="34">
        <f>$AF$28/'Fixed data'!$C$7</f>
        <v>-7.063981132075474E-4</v>
      </c>
      <c r="AK57" s="34">
        <f>$AF$28/'Fixed data'!$C$7</f>
        <v>-7.063981132075474E-4</v>
      </c>
      <c r="AL57" s="34">
        <f>$AF$28/'Fixed data'!$C$7</f>
        <v>-7.063981132075474E-4</v>
      </c>
      <c r="AM57" s="34">
        <f>$AF$28/'Fixed data'!$C$7</f>
        <v>-7.063981132075474E-4</v>
      </c>
      <c r="AN57" s="34">
        <f>$AF$28/'Fixed data'!$C$7</f>
        <v>-7.063981132075474E-4</v>
      </c>
      <c r="AO57" s="34">
        <f>$AF$28/'Fixed data'!$C$7</f>
        <v>-7.063981132075474E-4</v>
      </c>
      <c r="AP57" s="34">
        <f>$AF$28/'Fixed data'!$C$7</f>
        <v>-7.063981132075474E-4</v>
      </c>
      <c r="AQ57" s="34">
        <f>$AF$28/'Fixed data'!$C$7</f>
        <v>-7.063981132075474E-4</v>
      </c>
      <c r="AR57" s="34">
        <f>$AF$28/'Fixed data'!$C$7</f>
        <v>-7.063981132075474E-4</v>
      </c>
      <c r="AS57" s="34">
        <f>$AF$28/'Fixed data'!$C$7</f>
        <v>-7.063981132075474E-4</v>
      </c>
      <c r="AT57" s="34">
        <f>$AF$28/'Fixed data'!$C$7</f>
        <v>-7.063981132075474E-4</v>
      </c>
      <c r="AU57" s="34">
        <f>$AF$28/'Fixed data'!$C$7</f>
        <v>-7.063981132075474E-4</v>
      </c>
      <c r="AV57" s="34">
        <f>$AF$28/'Fixed data'!$C$7</f>
        <v>-7.063981132075474E-4</v>
      </c>
      <c r="AW57" s="34">
        <f>$AF$28/'Fixed data'!$C$7</f>
        <v>-7.063981132075474E-4</v>
      </c>
      <c r="AX57" s="34">
        <f>$AF$28/'Fixed data'!$C$7</f>
        <v>-7.063981132075474E-4</v>
      </c>
      <c r="AY57" s="34">
        <f>$AF$28/'Fixed data'!$C$7</f>
        <v>-7.063981132075474E-4</v>
      </c>
      <c r="AZ57" s="34">
        <f>$AF$28/'Fixed data'!$C$7</f>
        <v>-7.063981132075474E-4</v>
      </c>
      <c r="BA57" s="34">
        <f>$AF$28/'Fixed data'!$C$7</f>
        <v>-7.063981132075474E-4</v>
      </c>
      <c r="BB57" s="34">
        <f>$AF$28/'Fixed data'!$C$7</f>
        <v>-7.063981132075474E-4</v>
      </c>
      <c r="BC57" s="34">
        <f>$AF$28/'Fixed data'!$C$7</f>
        <v>-7.063981132075474E-4</v>
      </c>
      <c r="BD57" s="34">
        <f>$AF$28/'Fixed data'!$C$7</f>
        <v>-7.063981132075474E-4</v>
      </c>
    </row>
    <row r="58" spans="1:56" ht="16.5" hidden="1" customHeight="1" outlineLevel="1">
      <c r="A58" s="116"/>
      <c r="B58" s="8" t="s">
        <v>130</v>
      </c>
      <c r="C58" s="10" t="s">
        <v>152</v>
      </c>
      <c r="D58" s="8" t="s">
        <v>40</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-7.063981132075474E-4</v>
      </c>
      <c r="AI58" s="34">
        <f>$AG$28/'Fixed data'!$C$7</f>
        <v>-7.063981132075474E-4</v>
      </c>
      <c r="AJ58" s="34">
        <f>$AG$28/'Fixed data'!$C$7</f>
        <v>-7.063981132075474E-4</v>
      </c>
      <c r="AK58" s="34">
        <f>$AG$28/'Fixed data'!$C$7</f>
        <v>-7.063981132075474E-4</v>
      </c>
      <c r="AL58" s="34">
        <f>$AG$28/'Fixed data'!$C$7</f>
        <v>-7.063981132075474E-4</v>
      </c>
      <c r="AM58" s="34">
        <f>$AG$28/'Fixed data'!$C$7</f>
        <v>-7.063981132075474E-4</v>
      </c>
      <c r="AN58" s="34">
        <f>$AG$28/'Fixed data'!$C$7</f>
        <v>-7.063981132075474E-4</v>
      </c>
      <c r="AO58" s="34">
        <f>$AG$28/'Fixed data'!$C$7</f>
        <v>-7.063981132075474E-4</v>
      </c>
      <c r="AP58" s="34">
        <f>$AG$28/'Fixed data'!$C$7</f>
        <v>-7.063981132075474E-4</v>
      </c>
      <c r="AQ58" s="34">
        <f>$AG$28/'Fixed data'!$C$7</f>
        <v>-7.063981132075474E-4</v>
      </c>
      <c r="AR58" s="34">
        <f>$AG$28/'Fixed data'!$C$7</f>
        <v>-7.063981132075474E-4</v>
      </c>
      <c r="AS58" s="34">
        <f>$AG$28/'Fixed data'!$C$7</f>
        <v>-7.063981132075474E-4</v>
      </c>
      <c r="AT58" s="34">
        <f>$AG$28/'Fixed data'!$C$7</f>
        <v>-7.063981132075474E-4</v>
      </c>
      <c r="AU58" s="34">
        <f>$AG$28/'Fixed data'!$C$7</f>
        <v>-7.063981132075474E-4</v>
      </c>
      <c r="AV58" s="34">
        <f>$AG$28/'Fixed data'!$C$7</f>
        <v>-7.063981132075474E-4</v>
      </c>
      <c r="AW58" s="34">
        <f>$AG$28/'Fixed data'!$C$7</f>
        <v>-7.063981132075474E-4</v>
      </c>
      <c r="AX58" s="34">
        <f>$AG$28/'Fixed data'!$C$7</f>
        <v>-7.063981132075474E-4</v>
      </c>
      <c r="AY58" s="34">
        <f>$AG$28/'Fixed data'!$C$7</f>
        <v>-7.063981132075474E-4</v>
      </c>
      <c r="AZ58" s="34">
        <f>$AG$28/'Fixed data'!$C$7</f>
        <v>-7.063981132075474E-4</v>
      </c>
      <c r="BA58" s="34">
        <f>$AG$28/'Fixed data'!$C$7</f>
        <v>-7.063981132075474E-4</v>
      </c>
      <c r="BB58" s="34">
        <f>$AG$28/'Fixed data'!$C$7</f>
        <v>-7.063981132075474E-4</v>
      </c>
      <c r="BC58" s="34">
        <f>$AG$28/'Fixed data'!$C$7</f>
        <v>-7.063981132075474E-4</v>
      </c>
      <c r="BD58" s="34">
        <f>$AG$28/'Fixed data'!$C$7</f>
        <v>-7.063981132075474E-4</v>
      </c>
    </row>
    <row r="59" spans="1:56" ht="16.5" hidden="1" customHeight="1" outlineLevel="1">
      <c r="A59" s="116"/>
      <c r="B59" s="8" t="s">
        <v>131</v>
      </c>
      <c r="C59" s="10" t="s">
        <v>153</v>
      </c>
      <c r="D59" s="8" t="s">
        <v>40</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-7.063981132075474E-4</v>
      </c>
      <c r="AJ59" s="34">
        <f>$AH$28/'Fixed data'!$C$7</f>
        <v>-7.063981132075474E-4</v>
      </c>
      <c r="AK59" s="34">
        <f>$AH$28/'Fixed data'!$C$7</f>
        <v>-7.063981132075474E-4</v>
      </c>
      <c r="AL59" s="34">
        <f>$AH$28/'Fixed data'!$C$7</f>
        <v>-7.063981132075474E-4</v>
      </c>
      <c r="AM59" s="34">
        <f>$AH$28/'Fixed data'!$C$7</f>
        <v>-7.063981132075474E-4</v>
      </c>
      <c r="AN59" s="34">
        <f>$AH$28/'Fixed data'!$C$7</f>
        <v>-7.063981132075474E-4</v>
      </c>
      <c r="AO59" s="34">
        <f>$AH$28/'Fixed data'!$C$7</f>
        <v>-7.063981132075474E-4</v>
      </c>
      <c r="AP59" s="34">
        <f>$AH$28/'Fixed data'!$C$7</f>
        <v>-7.063981132075474E-4</v>
      </c>
      <c r="AQ59" s="34">
        <f>$AH$28/'Fixed data'!$C$7</f>
        <v>-7.063981132075474E-4</v>
      </c>
      <c r="AR59" s="34">
        <f>$AH$28/'Fixed data'!$C$7</f>
        <v>-7.063981132075474E-4</v>
      </c>
      <c r="AS59" s="34">
        <f>$AH$28/'Fixed data'!$C$7</f>
        <v>-7.063981132075474E-4</v>
      </c>
      <c r="AT59" s="34">
        <f>$AH$28/'Fixed data'!$C$7</f>
        <v>-7.063981132075474E-4</v>
      </c>
      <c r="AU59" s="34">
        <f>$AH$28/'Fixed data'!$C$7</f>
        <v>-7.063981132075474E-4</v>
      </c>
      <c r="AV59" s="34">
        <f>$AH$28/'Fixed data'!$C$7</f>
        <v>-7.063981132075474E-4</v>
      </c>
      <c r="AW59" s="34">
        <f>$AH$28/'Fixed data'!$C$7</f>
        <v>-7.063981132075474E-4</v>
      </c>
      <c r="AX59" s="34">
        <f>$AH$28/'Fixed data'!$C$7</f>
        <v>-7.063981132075474E-4</v>
      </c>
      <c r="AY59" s="34">
        <f>$AH$28/'Fixed data'!$C$7</f>
        <v>-7.063981132075474E-4</v>
      </c>
      <c r="AZ59" s="34">
        <f>$AH$28/'Fixed data'!$C$7</f>
        <v>-7.063981132075474E-4</v>
      </c>
      <c r="BA59" s="34">
        <f>$AH$28/'Fixed data'!$C$7</f>
        <v>-7.063981132075474E-4</v>
      </c>
      <c r="BB59" s="34">
        <f>$AH$28/'Fixed data'!$C$7</f>
        <v>-7.063981132075474E-4</v>
      </c>
      <c r="BC59" s="34">
        <f>$AH$28/'Fixed data'!$C$7</f>
        <v>-7.063981132075474E-4</v>
      </c>
      <c r="BD59" s="34">
        <f>$AH$28/'Fixed data'!$C$7</f>
        <v>-7.063981132075474E-4</v>
      </c>
    </row>
    <row r="60" spans="1:56" ht="16.5" collapsed="1">
      <c r="A60" s="116"/>
      <c r="B60" s="8" t="s">
        <v>7</v>
      </c>
      <c r="C60" s="8" t="s">
        <v>61</v>
      </c>
      <c r="D60" s="8" t="s">
        <v>40</v>
      </c>
      <c r="E60" s="34">
        <f>SUM(E30:E59)</f>
        <v>0</v>
      </c>
      <c r="F60" s="34">
        <f t="shared" ref="F60:BD60" si="5">SUM(F30:F59)</f>
        <v>-3.7777777777777782E-4</v>
      </c>
      <c r="G60" s="34">
        <f t="shared" si="5"/>
        <v>-1.137867615309633E-3</v>
      </c>
      <c r="H60" s="34">
        <f t="shared" ca="1" si="5"/>
        <v>1.2981373684480726E-2</v>
      </c>
      <c r="I60" s="34">
        <f t="shared" ca="1" si="5"/>
        <v>8.4658979764145326E-2</v>
      </c>
      <c r="J60" s="34">
        <f t="shared" ca="1" si="5"/>
        <v>8.3952581650937774E-2</v>
      </c>
      <c r="K60" s="34">
        <f t="shared" ca="1" si="5"/>
        <v>8.3246183537730223E-2</v>
      </c>
      <c r="L60" s="34">
        <f t="shared" ca="1" si="5"/>
        <v>8.2539785424522671E-2</v>
      </c>
      <c r="M60" s="34">
        <f t="shared" ca="1" si="5"/>
        <v>8.183338731131512E-2</v>
      </c>
      <c r="N60" s="34">
        <f t="shared" ca="1" si="5"/>
        <v>8.1126989198107569E-2</v>
      </c>
      <c r="O60" s="34">
        <f t="shared" ca="1" si="5"/>
        <v>8.0420591084900017E-2</v>
      </c>
      <c r="P60" s="34">
        <f t="shared" ca="1" si="5"/>
        <v>7.9714192971692466E-2</v>
      </c>
      <c r="Q60" s="34">
        <f t="shared" ca="1" si="5"/>
        <v>7.9007794858484914E-2</v>
      </c>
      <c r="R60" s="34">
        <f t="shared" ca="1" si="5"/>
        <v>7.8301396745277363E-2</v>
      </c>
      <c r="S60" s="34">
        <f t="shared" ca="1" si="5"/>
        <v>7.7594998632069812E-2</v>
      </c>
      <c r="T60" s="34">
        <f t="shared" ca="1" si="5"/>
        <v>7.688860051886226E-2</v>
      </c>
      <c r="U60" s="34">
        <f t="shared" ca="1" si="5"/>
        <v>7.6182202405654709E-2</v>
      </c>
      <c r="V60" s="34">
        <f t="shared" ca="1" si="5"/>
        <v>7.5475804292447157E-2</v>
      </c>
      <c r="W60" s="34">
        <f t="shared" ca="1" si="5"/>
        <v>7.4769406179239606E-2</v>
      </c>
      <c r="X60" s="34">
        <f t="shared" ca="1" si="5"/>
        <v>7.4063008066032054E-2</v>
      </c>
      <c r="Y60" s="34">
        <f t="shared" ca="1" si="5"/>
        <v>7.3356609952824503E-2</v>
      </c>
      <c r="Z60" s="34">
        <f t="shared" ca="1" si="5"/>
        <v>7.2650211839616952E-2</v>
      </c>
      <c r="AA60" s="34">
        <f t="shared" ca="1" si="5"/>
        <v>7.19438137264094E-2</v>
      </c>
      <c r="AB60" s="34">
        <f t="shared" ca="1" si="5"/>
        <v>7.1237415613201849E-2</v>
      </c>
      <c r="AC60" s="34">
        <f t="shared" ca="1" si="5"/>
        <v>7.0531017499994297E-2</v>
      </c>
      <c r="AD60" s="34">
        <f t="shared" ca="1" si="5"/>
        <v>6.9824619386786746E-2</v>
      </c>
      <c r="AE60" s="34">
        <f t="shared" ca="1" si="5"/>
        <v>6.9118221273579195E-2</v>
      </c>
      <c r="AF60" s="34">
        <f t="shared" ca="1" si="5"/>
        <v>6.8411823160371643E-2</v>
      </c>
      <c r="AG60" s="34">
        <f t="shared" ca="1" si="5"/>
        <v>6.7705425047164092E-2</v>
      </c>
      <c r="AH60" s="34">
        <f t="shared" ca="1" si="5"/>
        <v>6.699902693395654E-2</v>
      </c>
      <c r="AI60" s="34">
        <f t="shared" ca="1" si="5"/>
        <v>6.6292628820748989E-2</v>
      </c>
      <c r="AJ60" s="34">
        <f t="shared" ca="1" si="5"/>
        <v>6.6292628820748989E-2</v>
      </c>
      <c r="AK60" s="34">
        <f t="shared" ca="1" si="5"/>
        <v>6.6292628820748989E-2</v>
      </c>
      <c r="AL60" s="34">
        <f t="shared" ca="1" si="5"/>
        <v>6.6292628820748989E-2</v>
      </c>
      <c r="AM60" s="34">
        <f t="shared" ca="1" si="5"/>
        <v>6.6292628820748989E-2</v>
      </c>
      <c r="AN60" s="34">
        <f t="shared" ca="1" si="5"/>
        <v>6.6292628820748989E-2</v>
      </c>
      <c r="AO60" s="34">
        <f t="shared" ca="1" si="5"/>
        <v>6.6292628820748989E-2</v>
      </c>
      <c r="AP60" s="34">
        <f t="shared" ca="1" si="5"/>
        <v>6.6292628820748989E-2</v>
      </c>
      <c r="AQ60" s="34">
        <f t="shared" ca="1" si="5"/>
        <v>6.6292628820748989E-2</v>
      </c>
      <c r="AR60" s="34">
        <f t="shared" ca="1" si="5"/>
        <v>6.6292628820748989E-2</v>
      </c>
      <c r="AS60" s="34">
        <f t="shared" ca="1" si="5"/>
        <v>6.6292628820748989E-2</v>
      </c>
      <c r="AT60" s="34">
        <f t="shared" ca="1" si="5"/>
        <v>6.6292628820748989E-2</v>
      </c>
      <c r="AU60" s="34">
        <f t="shared" ca="1" si="5"/>
        <v>6.6292628820748989E-2</v>
      </c>
      <c r="AV60" s="34">
        <f t="shared" ca="1" si="5"/>
        <v>6.6292628820748989E-2</v>
      </c>
      <c r="AW60" s="34">
        <f t="shared" ca="1" si="5"/>
        <v>6.6292628820748989E-2</v>
      </c>
      <c r="AX60" s="34">
        <f t="shared" ca="1" si="5"/>
        <v>6.6292628820748989E-2</v>
      </c>
      <c r="AY60" s="34">
        <f t="shared" ca="1" si="5"/>
        <v>6.6670406598526771E-2</v>
      </c>
      <c r="AZ60" s="34">
        <f t="shared" ca="1" si="5"/>
        <v>6.7430496436058626E-2</v>
      </c>
      <c r="BA60" s="34">
        <f t="shared" ca="1" si="5"/>
        <v>5.331125513626836E-2</v>
      </c>
      <c r="BB60" s="34">
        <f t="shared" ca="1" si="5"/>
        <v>-1.8366350943396236E-2</v>
      </c>
      <c r="BC60" s="34">
        <f t="shared" ca="1" si="5"/>
        <v>-1.7659952830188688E-2</v>
      </c>
      <c r="BD60" s="34">
        <f t="shared" ca="1" si="5"/>
        <v>-1.695355471698114E-2</v>
      </c>
    </row>
    <row r="61" spans="1:56" ht="17.25" hidden="1" customHeight="1" outlineLevel="1">
      <c r="A61" s="116"/>
      <c r="B61" s="8" t="s">
        <v>35</v>
      </c>
      <c r="C61" s="8" t="s">
        <v>62</v>
      </c>
      <c r="D61" s="8" t="s">
        <v>40</v>
      </c>
      <c r="E61" s="34">
        <v>0</v>
      </c>
      <c r="F61" s="34">
        <f>E62</f>
        <v>-1.7000000000000001E-2</v>
      </c>
      <c r="G61" s="34">
        <f t="shared" ref="G61:BD61" si="6">F62</f>
        <v>-5.0826264911155709E-2</v>
      </c>
      <c r="H61" s="34">
        <f t="shared" ca="1" si="6"/>
        <v>0.58567746119472008</v>
      </c>
      <c r="I61" s="34">
        <f t="shared" ca="1" si="6"/>
        <v>3.7981883610951463</v>
      </c>
      <c r="J61" s="34">
        <f t="shared" ca="1" si="6"/>
        <v>3.6817414662366614</v>
      </c>
      <c r="K61" s="34">
        <f t="shared" ca="1" si="6"/>
        <v>3.5660009694913839</v>
      </c>
      <c r="L61" s="34">
        <f t="shared" ca="1" si="6"/>
        <v>3.4509668708593142</v>
      </c>
      <c r="M61" s="34">
        <f t="shared" ca="1" si="6"/>
        <v>3.3366391703404519</v>
      </c>
      <c r="N61" s="34">
        <f t="shared" ca="1" si="6"/>
        <v>3.2230178679347969</v>
      </c>
      <c r="O61" s="34">
        <f t="shared" ca="1" si="6"/>
        <v>3.1101029636423498</v>
      </c>
      <c r="P61" s="34">
        <f t="shared" ca="1" si="6"/>
        <v>2.9978944574631101</v>
      </c>
      <c r="Q61" s="34">
        <f t="shared" ca="1" si="6"/>
        <v>2.8863923493970782</v>
      </c>
      <c r="R61" s="34">
        <f t="shared" ca="1" si="6"/>
        <v>2.7755966394442537</v>
      </c>
      <c r="S61" s="34">
        <f t="shared" ca="1" si="6"/>
        <v>2.6655073276046366</v>
      </c>
      <c r="T61" s="34">
        <f t="shared" ca="1" si="6"/>
        <v>2.5561244138782273</v>
      </c>
      <c r="U61" s="34">
        <f t="shared" ca="1" si="6"/>
        <v>2.4474478982650254</v>
      </c>
      <c r="V61" s="34">
        <f t="shared" ca="1" si="6"/>
        <v>2.3394777807650309</v>
      </c>
      <c r="W61" s="34">
        <f t="shared" ca="1" si="6"/>
        <v>2.2322140613782442</v>
      </c>
      <c r="X61" s="34">
        <f t="shared" ca="1" si="6"/>
        <v>2.1256567401046649</v>
      </c>
      <c r="Y61" s="34">
        <f t="shared" ca="1" si="6"/>
        <v>2.0198058169442934</v>
      </c>
      <c r="Z61" s="34">
        <f t="shared" ca="1" si="6"/>
        <v>1.9146612918971293</v>
      </c>
      <c r="AA61" s="34">
        <f t="shared" ca="1" si="6"/>
        <v>1.8102231649631728</v>
      </c>
      <c r="AB61" s="34">
        <f t="shared" ca="1" si="6"/>
        <v>1.7064914361424237</v>
      </c>
      <c r="AC61" s="34">
        <f t="shared" ca="1" si="6"/>
        <v>1.6034661054348822</v>
      </c>
      <c r="AD61" s="34">
        <f t="shared" ca="1" si="6"/>
        <v>1.5011471728405483</v>
      </c>
      <c r="AE61" s="34">
        <f t="shared" ca="1" si="6"/>
        <v>1.399534638359422</v>
      </c>
      <c r="AF61" s="34">
        <f t="shared" ca="1" si="6"/>
        <v>1.2986285019915031</v>
      </c>
      <c r="AG61" s="34">
        <f t="shared" ca="1" si="6"/>
        <v>1.1984287637367919</v>
      </c>
      <c r="AH61" s="34">
        <f t="shared" ca="1" si="6"/>
        <v>1.0989354235952882</v>
      </c>
      <c r="AI61" s="34">
        <f t="shared" ca="1" si="6"/>
        <v>1.0001484815669921</v>
      </c>
      <c r="AJ61" s="34">
        <f t="shared" ca="1" si="6"/>
        <v>0.90206793765190352</v>
      </c>
      <c r="AK61" s="34">
        <f t="shared" ca="1" si="6"/>
        <v>0.80398739373681494</v>
      </c>
      <c r="AL61" s="34">
        <f t="shared" ca="1" si="6"/>
        <v>0.70590684982172636</v>
      </c>
      <c r="AM61" s="34">
        <f t="shared" ca="1" si="6"/>
        <v>0.60782630590663778</v>
      </c>
      <c r="AN61" s="34">
        <f t="shared" ca="1" si="6"/>
        <v>0.5097457619915492</v>
      </c>
      <c r="AO61" s="34">
        <f t="shared" ca="1" si="6"/>
        <v>0.41166521807646056</v>
      </c>
      <c r="AP61" s="34">
        <f t="shared" ca="1" si="6"/>
        <v>0.31358467416137192</v>
      </c>
      <c r="AQ61" s="34">
        <f t="shared" ca="1" si="6"/>
        <v>0.21550413024628329</v>
      </c>
      <c r="AR61" s="34">
        <f t="shared" ca="1" si="6"/>
        <v>0.11742358633119467</v>
      </c>
      <c r="AS61" s="34">
        <f t="shared" ca="1" si="6"/>
        <v>1.9343042416106043E-2</v>
      </c>
      <c r="AT61" s="34">
        <f t="shared" ca="1" si="6"/>
        <v>-7.8737501498982579E-2</v>
      </c>
      <c r="AU61" s="34">
        <f t="shared" ca="1" si="6"/>
        <v>-0.1768180454140712</v>
      </c>
      <c r="AV61" s="34">
        <f t="shared" ca="1" si="6"/>
        <v>-0.27489858932915984</v>
      </c>
      <c r="AW61" s="34">
        <f t="shared" ca="1" si="6"/>
        <v>-0.37297913324424847</v>
      </c>
      <c r="AX61" s="34">
        <f t="shared" ca="1" si="6"/>
        <v>-0.47105967715933711</v>
      </c>
      <c r="AY61" s="34">
        <f t="shared" ca="1" si="6"/>
        <v>-0.5373523059800861</v>
      </c>
      <c r="AZ61" s="34">
        <f t="shared" ca="1" si="6"/>
        <v>-0.60402271257861284</v>
      </c>
      <c r="BA61" s="34">
        <f t="shared" ca="1" si="6"/>
        <v>-0.67145320901467143</v>
      </c>
      <c r="BB61" s="34">
        <f t="shared" ca="1" si="6"/>
        <v>-0.72476446415093976</v>
      </c>
      <c r="BC61" s="34">
        <f t="shared" ca="1" si="6"/>
        <v>-0.70639811320754353</v>
      </c>
      <c r="BD61" s="34">
        <f t="shared" ca="1" si="6"/>
        <v>-0.6887381603773548</v>
      </c>
    </row>
    <row r="62" spans="1:56" ht="16.5" hidden="1" customHeight="1" outlineLevel="1">
      <c r="A62" s="116"/>
      <c r="B62" s="8" t="s">
        <v>34</v>
      </c>
      <c r="C62" s="8" t="s">
        <v>69</v>
      </c>
      <c r="D62" s="8" t="s">
        <v>40</v>
      </c>
      <c r="E62" s="34">
        <f t="shared" ref="E62:BD62" si="7">E28-E60+E61</f>
        <v>-1.7000000000000001E-2</v>
      </c>
      <c r="F62" s="34">
        <f t="shared" si="7"/>
        <v>-5.0826264911155709E-2</v>
      </c>
      <c r="G62" s="34">
        <f t="shared" ca="1" si="7"/>
        <v>0.58567746119472008</v>
      </c>
      <c r="H62" s="34">
        <f t="shared" ca="1" si="7"/>
        <v>3.7981883610951463</v>
      </c>
      <c r="I62" s="34">
        <f t="shared" ca="1" si="7"/>
        <v>3.6817414662366614</v>
      </c>
      <c r="J62" s="34">
        <f t="shared" ca="1" si="7"/>
        <v>3.5660009694913839</v>
      </c>
      <c r="K62" s="34">
        <f t="shared" ca="1" si="7"/>
        <v>3.4509668708593142</v>
      </c>
      <c r="L62" s="34">
        <f t="shared" ca="1" si="7"/>
        <v>3.3366391703404519</v>
      </c>
      <c r="M62" s="34">
        <f t="shared" ca="1" si="7"/>
        <v>3.2230178679347969</v>
      </c>
      <c r="N62" s="34">
        <f t="shared" ca="1" si="7"/>
        <v>3.1101029636423498</v>
      </c>
      <c r="O62" s="34">
        <f t="shared" ca="1" si="7"/>
        <v>2.9978944574631101</v>
      </c>
      <c r="P62" s="34">
        <f t="shared" ca="1" si="7"/>
        <v>2.8863923493970782</v>
      </c>
      <c r="Q62" s="34">
        <f t="shared" ca="1" si="7"/>
        <v>2.7755966394442537</v>
      </c>
      <c r="R62" s="34">
        <f t="shared" ca="1" si="7"/>
        <v>2.6655073276046366</v>
      </c>
      <c r="S62" s="34">
        <f t="shared" ca="1" si="7"/>
        <v>2.5561244138782273</v>
      </c>
      <c r="T62" s="34">
        <f t="shared" ca="1" si="7"/>
        <v>2.4474478982650254</v>
      </c>
      <c r="U62" s="34">
        <f t="shared" ca="1" si="7"/>
        <v>2.3394777807650309</v>
      </c>
      <c r="V62" s="34">
        <f t="shared" ca="1" si="7"/>
        <v>2.2322140613782442</v>
      </c>
      <c r="W62" s="34">
        <f t="shared" ca="1" si="7"/>
        <v>2.1256567401046649</v>
      </c>
      <c r="X62" s="34">
        <f t="shared" ca="1" si="7"/>
        <v>2.0198058169442934</v>
      </c>
      <c r="Y62" s="34">
        <f t="shared" ca="1" si="7"/>
        <v>1.9146612918971293</v>
      </c>
      <c r="Z62" s="34">
        <f t="shared" ca="1" si="7"/>
        <v>1.8102231649631728</v>
      </c>
      <c r="AA62" s="34">
        <f t="shared" ca="1" si="7"/>
        <v>1.7064914361424237</v>
      </c>
      <c r="AB62" s="34">
        <f t="shared" ca="1" si="7"/>
        <v>1.6034661054348822</v>
      </c>
      <c r="AC62" s="34">
        <f t="shared" ca="1" si="7"/>
        <v>1.5011471728405483</v>
      </c>
      <c r="AD62" s="34">
        <f t="shared" ca="1" si="7"/>
        <v>1.399534638359422</v>
      </c>
      <c r="AE62" s="34">
        <f t="shared" ca="1" si="7"/>
        <v>1.2986285019915031</v>
      </c>
      <c r="AF62" s="34">
        <f t="shared" ca="1" si="7"/>
        <v>1.1984287637367919</v>
      </c>
      <c r="AG62" s="34">
        <f t="shared" ca="1" si="7"/>
        <v>1.0989354235952882</v>
      </c>
      <c r="AH62" s="34">
        <f t="shared" ca="1" si="7"/>
        <v>1.0001484815669921</v>
      </c>
      <c r="AI62" s="34">
        <f t="shared" ca="1" si="7"/>
        <v>0.90206793765190352</v>
      </c>
      <c r="AJ62" s="34">
        <f t="shared" ca="1" si="7"/>
        <v>0.80398739373681494</v>
      </c>
      <c r="AK62" s="34">
        <f t="shared" ca="1" si="7"/>
        <v>0.70590684982172636</v>
      </c>
      <c r="AL62" s="34">
        <f t="shared" ca="1" si="7"/>
        <v>0.60782630590663778</v>
      </c>
      <c r="AM62" s="34">
        <f t="shared" ca="1" si="7"/>
        <v>0.5097457619915492</v>
      </c>
      <c r="AN62" s="34">
        <f t="shared" ca="1" si="7"/>
        <v>0.41166521807646056</v>
      </c>
      <c r="AO62" s="34">
        <f t="shared" ca="1" si="7"/>
        <v>0.31358467416137192</v>
      </c>
      <c r="AP62" s="34">
        <f t="shared" ca="1" si="7"/>
        <v>0.21550413024628329</v>
      </c>
      <c r="AQ62" s="34">
        <f t="shared" ca="1" si="7"/>
        <v>0.11742358633119467</v>
      </c>
      <c r="AR62" s="34">
        <f t="shared" ca="1" si="7"/>
        <v>1.9343042416106043E-2</v>
      </c>
      <c r="AS62" s="34">
        <f t="shared" ca="1" si="7"/>
        <v>-7.8737501498982579E-2</v>
      </c>
      <c r="AT62" s="34">
        <f t="shared" ca="1" si="7"/>
        <v>-0.1768180454140712</v>
      </c>
      <c r="AU62" s="34">
        <f t="shared" ca="1" si="7"/>
        <v>-0.27489858932915984</v>
      </c>
      <c r="AV62" s="34">
        <f t="shared" ca="1" si="7"/>
        <v>-0.37297913324424847</v>
      </c>
      <c r="AW62" s="34">
        <f t="shared" ca="1" si="7"/>
        <v>-0.47105967715933711</v>
      </c>
      <c r="AX62" s="34">
        <f t="shared" ca="1" si="7"/>
        <v>-0.5373523059800861</v>
      </c>
      <c r="AY62" s="34">
        <f t="shared" ca="1" si="7"/>
        <v>-0.60402271257861284</v>
      </c>
      <c r="AZ62" s="34">
        <f t="shared" ca="1" si="7"/>
        <v>-0.67145320901467143</v>
      </c>
      <c r="BA62" s="34">
        <f t="shared" ca="1" si="7"/>
        <v>-0.72476446415093976</v>
      </c>
      <c r="BB62" s="34">
        <f t="shared" ca="1" si="7"/>
        <v>-0.70639811320754353</v>
      </c>
      <c r="BC62" s="34">
        <f t="shared" ca="1" si="7"/>
        <v>-0.6887381603773548</v>
      </c>
      <c r="BD62" s="34">
        <f t="shared" ca="1" si="7"/>
        <v>-0.67178460566037368</v>
      </c>
    </row>
    <row r="63" spans="1:56" ht="16.5" collapsed="1">
      <c r="A63" s="116"/>
      <c r="B63" s="8" t="s">
        <v>8</v>
      </c>
      <c r="C63" s="10" t="s">
        <v>68</v>
      </c>
      <c r="D63" s="8" t="s">
        <v>40</v>
      </c>
      <c r="E63" s="34">
        <f>AVERAGE(E61:E62)*'Fixed data'!$C$3</f>
        <v>-3.5700000000000006E-4</v>
      </c>
      <c r="F63" s="34">
        <f>AVERAGE(F61:F62)*'Fixed data'!$C$3</f>
        <v>-1.4243515631342698E-3</v>
      </c>
      <c r="G63" s="34">
        <f ca="1">AVERAGE(G61:G62)*'Fixed data'!$C$3</f>
        <v>1.1231875121954853E-2</v>
      </c>
      <c r="H63" s="34">
        <f ca="1">AVERAGE(H61:H62)*'Fixed data'!$C$3</f>
        <v>9.2061182268087197E-2</v>
      </c>
      <c r="I63" s="34">
        <f ca="1">AVERAGE(I61:I62)*'Fixed data'!$C$3</f>
        <v>0.15707852637396796</v>
      </c>
      <c r="J63" s="34">
        <f ca="1">AVERAGE(J61:J62)*'Fixed data'!$C$3</f>
        <v>0.15220259115028897</v>
      </c>
      <c r="K63" s="34">
        <f ca="1">AVERAGE(K61:K62)*'Fixed data'!$C$3</f>
        <v>0.14735632464736467</v>
      </c>
      <c r="L63" s="34">
        <f ca="1">AVERAGE(L61:L62)*'Fixed data'!$C$3</f>
        <v>0.14253972686519509</v>
      </c>
      <c r="M63" s="34">
        <f ca="1">AVERAGE(M61:M62)*'Fixed data'!$C$3</f>
        <v>0.13775279780378025</v>
      </c>
      <c r="N63" s="34">
        <f ca="1">AVERAGE(N61:N62)*'Fixed data'!$C$3</f>
        <v>0.13299553746312009</v>
      </c>
      <c r="O63" s="34">
        <f ca="1">AVERAGE(O61:O62)*'Fixed data'!$C$3</f>
        <v>0.12826794584321466</v>
      </c>
      <c r="P63" s="34">
        <f ca="1">AVERAGE(P61:P62)*'Fixed data'!$C$3</f>
        <v>0.12357002294406397</v>
      </c>
      <c r="Q63" s="34">
        <f ca="1">AVERAGE(Q61:Q62)*'Fixed data'!$C$3</f>
        <v>0.11890176876566796</v>
      </c>
      <c r="R63" s="34">
        <f ca="1">AVERAGE(R61:R62)*'Fixed data'!$C$3</f>
        <v>0.11426318330802672</v>
      </c>
      <c r="S63" s="34">
        <f ca="1">AVERAGE(S61:S62)*'Fixed data'!$C$3</f>
        <v>0.10965426657114015</v>
      </c>
      <c r="T63" s="34">
        <f ca="1">AVERAGE(T61:T62)*'Fixed data'!$C$3</f>
        <v>0.10507501855500831</v>
      </c>
      <c r="U63" s="34">
        <f ca="1">AVERAGE(U61:U62)*'Fixed data'!$C$3</f>
        <v>0.10052543925963119</v>
      </c>
      <c r="V63" s="34">
        <f ca="1">AVERAGE(V61:V62)*'Fixed data'!$C$3</f>
        <v>9.6005528685008792E-2</v>
      </c>
      <c r="W63" s="34">
        <f ca="1">AVERAGE(W61:W62)*'Fixed data'!$C$3</f>
        <v>9.1515286831141088E-2</v>
      </c>
      <c r="X63" s="34">
        <f ca="1">AVERAGE(X61:X62)*'Fixed data'!$C$3</f>
        <v>8.7054713698028127E-2</v>
      </c>
      <c r="Y63" s="34">
        <f ca="1">AVERAGE(Y61:Y62)*'Fixed data'!$C$3</f>
        <v>8.2623809285669883E-2</v>
      </c>
      <c r="Z63" s="34">
        <f ca="1">AVERAGE(Z61:Z62)*'Fixed data'!$C$3</f>
        <v>7.8222573594066341E-2</v>
      </c>
      <c r="AA63" s="34">
        <f ca="1">AVERAGE(AA61:AA62)*'Fixed data'!$C$3</f>
        <v>7.385100662321753E-2</v>
      </c>
      <c r="AB63" s="34">
        <f ca="1">AVERAGE(AB61:AB62)*'Fixed data'!$C$3</f>
        <v>6.9509108373123435E-2</v>
      </c>
      <c r="AC63" s="34">
        <f ca="1">AVERAGE(AC61:AC62)*'Fixed data'!$C$3</f>
        <v>6.5196878843784056E-2</v>
      </c>
      <c r="AD63" s="34">
        <f ca="1">AVERAGE(AD61:AD62)*'Fixed data'!$C$3</f>
        <v>6.091431803519938E-2</v>
      </c>
      <c r="AE63" s="34">
        <f ca="1">AVERAGE(AE61:AE62)*'Fixed data'!$C$3</f>
        <v>5.6661425947369434E-2</v>
      </c>
      <c r="AF63" s="34">
        <f ca="1">AVERAGE(AF61:AF62)*'Fixed data'!$C$3</f>
        <v>5.2438202580294205E-2</v>
      </c>
      <c r="AG63" s="34">
        <f ca="1">AVERAGE(AG61:AG62)*'Fixed data'!$C$3</f>
        <v>4.8244647933973685E-2</v>
      </c>
      <c r="AH63" s="34">
        <f ca="1">AVERAGE(AH61:AH62)*'Fixed data'!$C$3</f>
        <v>4.4080762008407895E-2</v>
      </c>
      <c r="AI63" s="34">
        <f ca="1">AVERAGE(AI61:AI62)*'Fixed data'!$C$3</f>
        <v>3.9946544803596815E-2</v>
      </c>
      <c r="AJ63" s="34">
        <f ca="1">AVERAGE(AJ61:AJ62)*'Fixed data'!$C$3</f>
        <v>3.5827161959163085E-2</v>
      </c>
      <c r="AK63" s="34">
        <f ca="1">AVERAGE(AK61:AK62)*'Fixed data'!$C$3</f>
        <v>3.170777911472937E-2</v>
      </c>
      <c r="AL63" s="34">
        <f ca="1">AVERAGE(AL61:AL62)*'Fixed data'!$C$3</f>
        <v>2.7588396270295645E-2</v>
      </c>
      <c r="AM63" s="34">
        <f ca="1">AVERAGE(AM61:AM62)*'Fixed data'!$C$3</f>
        <v>2.3469013425861929E-2</v>
      </c>
      <c r="AN63" s="34">
        <f ca="1">AVERAGE(AN61:AN62)*'Fixed data'!$C$3</f>
        <v>1.9349630581428204E-2</v>
      </c>
      <c r="AO63" s="34">
        <f ca="1">AVERAGE(AO61:AO62)*'Fixed data'!$C$3</f>
        <v>1.5230247736994485E-2</v>
      </c>
      <c r="AP63" s="34">
        <f ca="1">AVERAGE(AP61:AP62)*'Fixed data'!$C$3</f>
        <v>1.1110864892560759E-2</v>
      </c>
      <c r="AQ63" s="34">
        <f ca="1">AVERAGE(AQ61:AQ62)*'Fixed data'!$C$3</f>
        <v>6.9914820481270373E-3</v>
      </c>
      <c r="AR63" s="34">
        <f ca="1">AVERAGE(AR61:AR62)*'Fixed data'!$C$3</f>
        <v>2.8720992036933152E-3</v>
      </c>
      <c r="AS63" s="34">
        <f ca="1">AVERAGE(AS61:AS62)*'Fixed data'!$C$3</f>
        <v>-1.2472836407404074E-3</v>
      </c>
      <c r="AT63" s="34">
        <f ca="1">AVERAGE(AT61:AT62)*'Fixed data'!$C$3</f>
        <v>-5.3666664851741291E-3</v>
      </c>
      <c r="AU63" s="34">
        <f ca="1">AVERAGE(AU61:AU62)*'Fixed data'!$C$3</f>
        <v>-9.486049329607853E-3</v>
      </c>
      <c r="AV63" s="34">
        <f ca="1">AVERAGE(AV61:AV62)*'Fixed data'!$C$3</f>
        <v>-1.3605432174041573E-2</v>
      </c>
      <c r="AW63" s="34">
        <f ca="1">AVERAGE(AW61:AW62)*'Fixed data'!$C$3</f>
        <v>-1.7724815018475299E-2</v>
      </c>
      <c r="AX63" s="34">
        <f ca="1">AVERAGE(AX61:AX62)*'Fixed data'!$C$3</f>
        <v>-2.1176651645927889E-2</v>
      </c>
      <c r="AY63" s="34">
        <f ca="1">AVERAGE(AY61:AY62)*'Fixed data'!$C$3</f>
        <v>-2.3968875389732681E-2</v>
      </c>
      <c r="AZ63" s="34">
        <f ca="1">AVERAGE(AZ61:AZ62)*'Fixed data'!$C$3</f>
        <v>-2.678499435345897E-2</v>
      </c>
      <c r="BA63" s="34">
        <f ca="1">AVERAGE(BA61:BA62)*'Fixed data'!$C$3</f>
        <v>-2.932057113647784E-2</v>
      </c>
      <c r="BB63" s="34">
        <f ca="1">AVERAGE(BB61:BB62)*'Fixed data'!$C$3</f>
        <v>-3.005441412452815E-2</v>
      </c>
      <c r="BC63" s="34">
        <f ca="1">AVERAGE(BC61:BC62)*'Fixed data'!$C$3</f>
        <v>-2.9297861745282865E-2</v>
      </c>
      <c r="BD63" s="34">
        <f ca="1">AVERAGE(BD61:BD62)*'Fixed data'!$C$3</f>
        <v>-2.8570978086792296E-2</v>
      </c>
    </row>
    <row r="64" spans="1:56" ht="15.75" thickBot="1">
      <c r="A64" s="115"/>
      <c r="B64" s="11" t="s">
        <v>95</v>
      </c>
      <c r="C64" s="11" t="s">
        <v>45</v>
      </c>
      <c r="D64" s="11" t="s">
        <v>40</v>
      </c>
      <c r="E64" s="53">
        <f t="shared" ref="E64:BD64" si="8">E29+E60+E63</f>
        <v>-3.3569999999999993E-3</v>
      </c>
      <c r="F64" s="53">
        <f t="shared" si="8"/>
        <v>-7.8381368742532556E-3</v>
      </c>
      <c r="G64" s="53">
        <f t="shared" ca="1" si="8"/>
        <v>0.12221739429909803</v>
      </c>
      <c r="H64" s="53">
        <f t="shared" ca="1" si="8"/>
        <v>0.67424707482049262</v>
      </c>
      <c r="I64" s="53">
        <f t="shared" ca="1" si="8"/>
        <v>0.23612787406264157</v>
      </c>
      <c r="J64" s="53">
        <f t="shared" ca="1" si="8"/>
        <v>0.23054554072575506</v>
      </c>
      <c r="K64" s="53">
        <f t="shared" ca="1" si="8"/>
        <v>0.22499287610962321</v>
      </c>
      <c r="L64" s="53">
        <f t="shared" ca="1" si="8"/>
        <v>0.21946988021424607</v>
      </c>
      <c r="M64" s="53">
        <f t="shared" ca="1" si="8"/>
        <v>0.21397655303962365</v>
      </c>
      <c r="N64" s="53">
        <f t="shared" ca="1" si="8"/>
        <v>0.20851289458575595</v>
      </c>
      <c r="O64" s="53">
        <f t="shared" ca="1" si="8"/>
        <v>0.20307890485264296</v>
      </c>
      <c r="P64" s="53">
        <f t="shared" ca="1" si="8"/>
        <v>0.19767458384028475</v>
      </c>
      <c r="Q64" s="53">
        <f t="shared" ca="1" si="8"/>
        <v>0.19229993154868119</v>
      </c>
      <c r="R64" s="53">
        <f t="shared" ca="1" si="8"/>
        <v>0.18695494797783238</v>
      </c>
      <c r="S64" s="53">
        <f t="shared" ca="1" si="8"/>
        <v>0.18163963312773826</v>
      </c>
      <c r="T64" s="53">
        <f t="shared" ca="1" si="8"/>
        <v>0.17635398699839888</v>
      </c>
      <c r="U64" s="53">
        <f t="shared" ca="1" si="8"/>
        <v>0.17109800958981419</v>
      </c>
      <c r="V64" s="53">
        <f t="shared" ca="1" si="8"/>
        <v>0.16587170090198425</v>
      </c>
      <c r="W64" s="53">
        <f t="shared" ca="1" si="8"/>
        <v>0.16067506093490899</v>
      </c>
      <c r="X64" s="53">
        <f t="shared" ca="1" si="8"/>
        <v>0.15550808968858848</v>
      </c>
      <c r="Y64" s="53">
        <f t="shared" ca="1" si="8"/>
        <v>0.15037078716302268</v>
      </c>
      <c r="Z64" s="53">
        <f t="shared" ca="1" si="8"/>
        <v>0.14526315335821161</v>
      </c>
      <c r="AA64" s="53">
        <f t="shared" ca="1" si="8"/>
        <v>0.14018518827415521</v>
      </c>
      <c r="AB64" s="53">
        <f t="shared" ca="1" si="8"/>
        <v>0.1351368919108536</v>
      </c>
      <c r="AC64" s="53">
        <f t="shared" ca="1" si="8"/>
        <v>0.13011826426830664</v>
      </c>
      <c r="AD64" s="53">
        <f t="shared" ca="1" si="8"/>
        <v>0.12512930534651442</v>
      </c>
      <c r="AE64" s="53">
        <f t="shared" ca="1" si="8"/>
        <v>0.12017001514547693</v>
      </c>
      <c r="AF64" s="53">
        <f t="shared" ca="1" si="8"/>
        <v>0.11524039366519415</v>
      </c>
      <c r="AG64" s="53">
        <f t="shared" ca="1" si="8"/>
        <v>0.11034044090566608</v>
      </c>
      <c r="AH64" s="53">
        <f t="shared" ca="1" si="8"/>
        <v>0.10547015686689273</v>
      </c>
      <c r="AI64" s="53">
        <f t="shared" ca="1" si="8"/>
        <v>0.1006295415488741</v>
      </c>
      <c r="AJ64" s="53">
        <f t="shared" ca="1" si="8"/>
        <v>9.651015870444038E-2</v>
      </c>
      <c r="AK64" s="53">
        <f t="shared" ca="1" si="8"/>
        <v>9.2390775860006658E-2</v>
      </c>
      <c r="AL64" s="53">
        <f t="shared" ca="1" si="8"/>
        <v>8.8271393015572935E-2</v>
      </c>
      <c r="AM64" s="53">
        <f t="shared" ca="1" si="8"/>
        <v>8.4152010171139213E-2</v>
      </c>
      <c r="AN64" s="53">
        <f t="shared" ca="1" si="8"/>
        <v>8.0032627326705491E-2</v>
      </c>
      <c r="AO64" s="53">
        <f t="shared" ca="1" si="8"/>
        <v>7.5913244482271769E-2</v>
      </c>
      <c r="AP64" s="53">
        <f t="shared" ca="1" si="8"/>
        <v>7.1793861637838047E-2</v>
      </c>
      <c r="AQ64" s="53">
        <f t="shared" ca="1" si="8"/>
        <v>6.7674478793404325E-2</v>
      </c>
      <c r="AR64" s="53">
        <f t="shared" ca="1" si="8"/>
        <v>6.3555095948970602E-2</v>
      </c>
      <c r="AS64" s="53">
        <f t="shared" ca="1" si="8"/>
        <v>5.943571310453688E-2</v>
      </c>
      <c r="AT64" s="53">
        <f t="shared" ca="1" si="8"/>
        <v>5.5316330260103158E-2</v>
      </c>
      <c r="AU64" s="53">
        <f t="shared" ca="1" si="8"/>
        <v>5.1196947415669436E-2</v>
      </c>
      <c r="AV64" s="53">
        <f t="shared" ca="1" si="8"/>
        <v>4.7077564571235714E-2</v>
      </c>
      <c r="AW64" s="53">
        <f t="shared" ca="1" si="8"/>
        <v>4.2958181726801992E-2</v>
      </c>
      <c r="AX64" s="53">
        <f t="shared" ca="1" si="8"/>
        <v>4.5115977174821104E-2</v>
      </c>
      <c r="AY64" s="53">
        <f t="shared" ca="1" si="8"/>
        <v>4.2701531208794094E-2</v>
      </c>
      <c r="AZ64" s="53">
        <f t="shared" ca="1" si="8"/>
        <v>4.0645502082599656E-2</v>
      </c>
      <c r="BA64" s="53">
        <f t="shared" ca="1" si="8"/>
        <v>2.399068399979052E-2</v>
      </c>
      <c r="BB64" s="53">
        <f t="shared" ca="1" si="8"/>
        <v>-4.8420765067924386E-2</v>
      </c>
      <c r="BC64" s="53">
        <f t="shared" ca="1" si="8"/>
        <v>-4.6957814575471553E-2</v>
      </c>
      <c r="BD64" s="53">
        <f t="shared" ca="1" si="8"/>
        <v>-4.5524532803773436E-2</v>
      </c>
    </row>
    <row r="65" spans="1:56" ht="12.75" customHeight="1">
      <c r="A65" s="224" t="s">
        <v>230</v>
      </c>
      <c r="B65" s="8" t="s">
        <v>36</v>
      </c>
      <c r="D65" s="3" t="s">
        <v>40</v>
      </c>
      <c r="E65" s="34">
        <f>'Fixed data'!$G$6*E86/1000000</f>
        <v>0</v>
      </c>
      <c r="F65" s="34">
        <f>'Fixed data'!$G$6*F86/1000000</f>
        <v>-4.5343565409765266E-2</v>
      </c>
      <c r="G65" s="34">
        <f>'Fixed data'!$G$6*G86/1000000</f>
        <v>-4.4718610452762257E-2</v>
      </c>
      <c r="H65" s="34">
        <f>'Fixed data'!$G$6*H86/1000000</f>
        <v>-4.5563522879816389E-2</v>
      </c>
      <c r="I65" s="34">
        <f>'Fixed data'!$G$6*I86/1000000</f>
        <v>-4.5989336788742563E-2</v>
      </c>
      <c r="J65" s="34">
        <f>'Fixed data'!$G$6*J86/1000000</f>
        <v>-4.6374376310054241E-2</v>
      </c>
      <c r="K65" s="34">
        <f>'Fixed data'!$G$6*K86/1000000</f>
        <v>-4.6639883361577879E-2</v>
      </c>
      <c r="L65" s="34">
        <f>'Fixed data'!$G$6*L86/1000000</f>
        <v>-4.7011209898532344E-2</v>
      </c>
      <c r="M65" s="34">
        <f>'Fixed data'!$G$6*M86/1000000</f>
        <v>-4.7467696939907163E-2</v>
      </c>
      <c r="N65" s="34">
        <f>'Fixed data'!$G$6*N86/1000000</f>
        <v>-4.766054144006128E-2</v>
      </c>
      <c r="O65" s="34">
        <f>'Fixed data'!$G$6*O86/1000000</f>
        <v>-4.7897723862831254E-2</v>
      </c>
      <c r="P65" s="34">
        <f>'Fixed data'!$G$6*P86/1000000</f>
        <v>-4.802831302729519E-2</v>
      </c>
      <c r="Q65" s="34">
        <f>'Fixed data'!$G$6*Q86/1000000</f>
        <v>-4.8170928518298954E-2</v>
      </c>
      <c r="R65" s="34">
        <f>'Fixed data'!$G$6*R86/1000000</f>
        <v>-4.8525832770857001E-2</v>
      </c>
      <c r="S65" s="34">
        <f>'Fixed data'!$G$6*S86/1000000</f>
        <v>-4.8847717737657989E-2</v>
      </c>
      <c r="T65" s="34">
        <f>'Fixed data'!$G$6*T86/1000000</f>
        <v>-4.8847717737657989E-2</v>
      </c>
      <c r="U65" s="34">
        <f>'Fixed data'!$G$6*U86/1000000</f>
        <v>-4.8847717737657989E-2</v>
      </c>
      <c r="V65" s="34">
        <f>'Fixed data'!$G$6*V86/1000000</f>
        <v>-4.8847717737657989E-2</v>
      </c>
      <c r="W65" s="34">
        <f>'Fixed data'!$G$6*W86/1000000</f>
        <v>-4.8847717737657989E-2</v>
      </c>
      <c r="X65" s="34">
        <f>'Fixed data'!$G$6*X86/1000000</f>
        <v>-4.8847717737657989E-2</v>
      </c>
      <c r="Y65" s="34">
        <f>'Fixed data'!$G$6*Y86/1000000</f>
        <v>-4.8847717737657989E-2</v>
      </c>
      <c r="Z65" s="34">
        <f>'Fixed data'!$G$6*Z86/1000000</f>
        <v>-4.8847717737657989E-2</v>
      </c>
      <c r="AA65" s="34">
        <f>'Fixed data'!$G$6*AA86/1000000</f>
        <v>-4.8847717737657989E-2</v>
      </c>
      <c r="AB65" s="34">
        <f>'Fixed data'!$G$6*AB86/1000000</f>
        <v>-4.8847717737657989E-2</v>
      </c>
      <c r="AC65" s="34">
        <f>'Fixed data'!$G$6*AC86/1000000</f>
        <v>-4.8847717737657989E-2</v>
      </c>
      <c r="AD65" s="34">
        <f>'Fixed data'!$G$6*AD86/1000000</f>
        <v>-4.8847717737657989E-2</v>
      </c>
      <c r="AE65" s="34">
        <f>'Fixed data'!$G$6*AE86/1000000</f>
        <v>-4.8847717737657989E-2</v>
      </c>
      <c r="AF65" s="34">
        <f>'Fixed data'!$G$6*AF86/1000000</f>
        <v>-4.8847717737657989E-2</v>
      </c>
      <c r="AG65" s="34">
        <f>'Fixed data'!$G$6*AG86/1000000</f>
        <v>-4.8847717737657989E-2</v>
      </c>
      <c r="AH65" s="34">
        <f>'Fixed data'!$G$6*AH86/1000000</f>
        <v>-4.8847717737657989E-2</v>
      </c>
      <c r="AI65" s="34">
        <f>'Fixed data'!$G$6*AI86/1000000</f>
        <v>-4.8847717737657989E-2</v>
      </c>
      <c r="AJ65" s="34">
        <f>'Fixed data'!$G$6*AJ86/1000000</f>
        <v>-4.8847717737657989E-2</v>
      </c>
      <c r="AK65" s="34">
        <f>'Fixed data'!$G$6*AK86/1000000</f>
        <v>-4.8847717737657989E-2</v>
      </c>
      <c r="AL65" s="34">
        <f>'Fixed data'!$G$6*AL86/1000000</f>
        <v>-4.8847717737657989E-2</v>
      </c>
      <c r="AM65" s="34">
        <f>'Fixed data'!$G$6*AM86/1000000</f>
        <v>-4.8847717737657989E-2</v>
      </c>
      <c r="AN65" s="34">
        <f>'Fixed data'!$G$6*AN86/1000000</f>
        <v>-4.8847717737657989E-2</v>
      </c>
      <c r="AO65" s="34">
        <f>'Fixed data'!$G$6*AO86/1000000</f>
        <v>-4.8847717737657989E-2</v>
      </c>
      <c r="AP65" s="34">
        <f>'Fixed data'!$G$6*AP86/1000000</f>
        <v>-4.8847717737657989E-2</v>
      </c>
      <c r="AQ65" s="34">
        <f>'Fixed data'!$G$6*AQ86/1000000</f>
        <v>-4.8847717737657989E-2</v>
      </c>
      <c r="AR65" s="34">
        <f>'Fixed data'!$G$6*AR86/1000000</f>
        <v>-4.8847717737657989E-2</v>
      </c>
      <c r="AS65" s="34">
        <f>'Fixed data'!$G$6*AS86/1000000</f>
        <v>-4.8847717737657989E-2</v>
      </c>
      <c r="AT65" s="34">
        <f>'Fixed data'!$G$6*AT86/1000000</f>
        <v>-4.8847717737657989E-2</v>
      </c>
      <c r="AU65" s="34">
        <f>'Fixed data'!$G$6*AU86/1000000</f>
        <v>-4.8847717737657989E-2</v>
      </c>
      <c r="AV65" s="34">
        <f>'Fixed data'!$G$6*AV86/1000000</f>
        <v>-4.8847717737657989E-2</v>
      </c>
      <c r="AW65" s="34">
        <f>'Fixed data'!$G$6*AW86/1000000</f>
        <v>-4.8847717737657989E-2</v>
      </c>
      <c r="AX65" s="34">
        <f>'Fixed data'!$G$6*AX86/1000000</f>
        <v>-4.8847717737657989E-2</v>
      </c>
      <c r="AY65" s="34">
        <f>'Fixed data'!$G$6*AY86/1000000</f>
        <v>-4.8847717737657989E-2</v>
      </c>
      <c r="AZ65" s="34">
        <f>'Fixed data'!$G$6*AZ86/1000000</f>
        <v>-4.8847717737657989E-2</v>
      </c>
      <c r="BA65" s="34">
        <f>'Fixed data'!$G$6*BA86/1000000</f>
        <v>-4.8847717737657989E-2</v>
      </c>
      <c r="BB65" s="34">
        <f>'Fixed data'!$G$6*BB86/1000000</f>
        <v>0</v>
      </c>
      <c r="BC65" s="34">
        <f>'Fixed data'!$G$6*BC86/1000000</f>
        <v>0</v>
      </c>
      <c r="BD65" s="34">
        <f>'Fixed data'!$G$6*BD86/1000000</f>
        <v>0</v>
      </c>
    </row>
    <row r="66" spans="1:56" ht="15" customHeight="1">
      <c r="A66" s="225"/>
      <c r="B66" s="8" t="s">
        <v>202</v>
      </c>
      <c r="D66" s="3" t="s">
        <v>40</v>
      </c>
      <c r="E66" s="34">
        <f>E87*'Fixed data'!H$5/1000000</f>
        <v>0</v>
      </c>
      <c r="F66" s="34">
        <f>F87*'Fixed data'!I$5/1000000</f>
        <v>-3.5078393866429165E-3</v>
      </c>
      <c r="G66" s="34">
        <f>G87*'Fixed data'!J$5/1000000</f>
        <v>-3.5695608943359445E-3</v>
      </c>
      <c r="H66" s="34">
        <f>H87*'Fixed data'!K$5/1000000</f>
        <v>-3.7498996674073522E-3</v>
      </c>
      <c r="I66" s="34">
        <f>I87*'Fixed data'!L$5/1000000</f>
        <v>-3.9028751555303248E-3</v>
      </c>
      <c r="J66" s="34">
        <f>J87*'Fixed data'!M$5/1000000</f>
        <v>-6.7952784932472036E-3</v>
      </c>
      <c r="K66" s="34">
        <f>K87*'Fixed data'!N$5/1000000</f>
        <v>-9.5078526251602211E-3</v>
      </c>
      <c r="L66" s="34">
        <f>L87*'Fixed data'!O$5/1000000</f>
        <v>-1.2074463426100584E-2</v>
      </c>
      <c r="M66" s="34">
        <f>M87*'Fixed data'!P$5/1000000</f>
        <v>-1.4500785542090016E-2</v>
      </c>
      <c r="N66" s="34">
        <f>N87*'Fixed data'!Q$5/1000000</f>
        <v>-1.6671294420661058E-2</v>
      </c>
      <c r="O66" s="34">
        <f>O87*'Fixed data'!R$5/1000000</f>
        <v>-1.8668474610033351E-2</v>
      </c>
      <c r="P66" s="34">
        <f>P87*'Fixed data'!S$5/1000000</f>
        <v>-2.043035032117075E-2</v>
      </c>
      <c r="Q66" s="34">
        <f>Q87*'Fixed data'!T$5/1000000</f>
        <v>-2.1997998686805565E-2</v>
      </c>
      <c r="R66" s="34">
        <f>R87*'Fixed data'!U$5/1000000</f>
        <v>-2.3467540185916208E-2</v>
      </c>
      <c r="S66" s="34">
        <f>S87*'Fixed data'!V$5/1000000</f>
        <v>-2.4727335185713434E-2</v>
      </c>
      <c r="T66" s="34">
        <f>T87*'Fixed data'!W$5/1000000</f>
        <v>-2.5196399663560114E-2</v>
      </c>
      <c r="U66" s="34">
        <f>U87*'Fixed data'!X$5/1000000</f>
        <v>-2.5983615003588555E-2</v>
      </c>
      <c r="V66" s="34">
        <f>V87*'Fixed data'!Y$5/1000000</f>
        <v>-2.6549654000822855E-2</v>
      </c>
      <c r="W66" s="34">
        <f>W87*'Fixed data'!Z$5/1000000</f>
        <v>-2.6894516655263011E-2</v>
      </c>
      <c r="X66" s="34">
        <f>X87*'Fixed data'!AA$5/1000000</f>
        <v>-2.7018202966909034E-2</v>
      </c>
      <c r="Y66" s="34">
        <f>Y87*'Fixed data'!AB$5/1000000</f>
        <v>-2.6920712935760909E-2</v>
      </c>
      <c r="Z66" s="34">
        <f>Z87*'Fixed data'!AC$5/1000000</f>
        <v>-2.6385769760503042E-2</v>
      </c>
      <c r="AA66" s="34">
        <f>AA87*'Fixed data'!AD$5/1000000</f>
        <v>-2.5861725353966216E-2</v>
      </c>
      <c r="AB66" s="34">
        <f>AB87*'Fixed data'!AE$5/1000000</f>
        <v>-2.5116504604635249E-2</v>
      </c>
      <c r="AC66" s="34">
        <f>AC87*'Fixed data'!AF$5/1000000</f>
        <v>-2.4150107512510142E-2</v>
      </c>
      <c r="AD66" s="34">
        <f>AD87*'Fixed data'!AG$5/1000000</f>
        <v>-2.2962534077590899E-2</v>
      </c>
      <c r="AE66" s="34">
        <f>AE87*'Fixed data'!AH$5/1000000</f>
        <v>-2.1553784299877504E-2</v>
      </c>
      <c r="AF66" s="34">
        <f>AF87*'Fixed data'!AI$5/1000000</f>
        <v>-1.9923858179369973E-2</v>
      </c>
      <c r="AG66" s="34">
        <f>AG87*'Fixed data'!AJ$5/1000000</f>
        <v>-1.8072755716068294E-2</v>
      </c>
      <c r="AH66" s="34">
        <f>AH87*'Fixed data'!AK$5/1000000</f>
        <v>-1.6000476909972479E-2</v>
      </c>
      <c r="AI66" s="34">
        <f>AI87*'Fixed data'!AL$5/1000000</f>
        <v>-1.3632929751563157E-2</v>
      </c>
      <c r="AJ66" s="34">
        <f>AJ87*'Fixed data'!AM$5/1000000</f>
        <v>-1.113409657007864E-2</v>
      </c>
      <c r="AK66" s="34">
        <f>AK87*'Fixed data'!AN$5/1000000</f>
        <v>-8.4140870457999825E-3</v>
      </c>
      <c r="AL66" s="34">
        <f>AL87*'Fixed data'!AO$5/1000000</f>
        <v>-5.4729011787271837E-3</v>
      </c>
      <c r="AM66" s="34">
        <f>AM87*'Fixed data'!AP$5/1000000</f>
        <v>-2.310538968860187E-3</v>
      </c>
      <c r="AN66" s="34">
        <f>AN87*'Fixed data'!AQ$5/1000000</f>
        <v>-2.3977291186284954E-3</v>
      </c>
      <c r="AO66" s="34">
        <f>AO87*'Fixed data'!AR$5/1000000</f>
        <v>-2.4740204996757656E-3</v>
      </c>
      <c r="AP66" s="34">
        <f>AP87*'Fixed data'!AS$5/1000000</f>
        <v>-2.5503118807230362E-3</v>
      </c>
      <c r="AQ66" s="34">
        <f>AQ87*'Fixed data'!AT$5/1000000</f>
        <v>-2.6266032617703063E-3</v>
      </c>
      <c r="AR66" s="34">
        <f>AR87*'Fixed data'!AU$5/1000000</f>
        <v>-2.7028946428175765E-3</v>
      </c>
      <c r="AS66" s="34">
        <f>AS87*'Fixed data'!AV$5/1000000</f>
        <v>-2.7900847925858858E-3</v>
      </c>
      <c r="AT66" s="34">
        <f>AT87*'Fixed data'!AW$5/1000000</f>
        <v>-2.8554774049121168E-3</v>
      </c>
      <c r="AU66" s="34">
        <f>AU87*'Fixed data'!AX$5/1000000</f>
        <v>-2.9317687859593878E-3</v>
      </c>
      <c r="AV66" s="34">
        <f>AV87*'Fixed data'!AY$5/1000000</f>
        <v>-3.008060167006658E-3</v>
      </c>
      <c r="AW66" s="34">
        <f>AW87*'Fixed data'!AZ$5/1000000</f>
        <v>-3.0734527793328898E-3</v>
      </c>
      <c r="AX66" s="34">
        <f>AX87*'Fixed data'!BA$5/1000000</f>
        <v>-3.1279466229380826E-3</v>
      </c>
      <c r="AY66" s="34">
        <f>AY87*'Fixed data'!BB$5/1000000</f>
        <v>-3.1824404665432757E-3</v>
      </c>
      <c r="AZ66" s="34">
        <f>AZ87*'Fixed data'!BC$5/1000000</f>
        <v>-3.2369343101484693E-3</v>
      </c>
      <c r="BA66" s="34">
        <f>BA87*'Fixed data'!BD$5/1000000</f>
        <v>-3.2805293850326233E-3</v>
      </c>
      <c r="BB66" s="34">
        <f>BB87*'Fixed data'!BE$5/1000000</f>
        <v>0</v>
      </c>
      <c r="BC66" s="34">
        <f>BC87*'Fixed data'!BF$5/1000000</f>
        <v>0</v>
      </c>
      <c r="BD66" s="34">
        <f>BD87*'Fixed data'!BG$5/1000000</f>
        <v>0</v>
      </c>
    </row>
    <row r="67" spans="1:56" ht="15" customHeight="1">
      <c r="A67" s="225"/>
      <c r="B67" s="8" t="s">
        <v>298</v>
      </c>
      <c r="C67" s="10"/>
      <c r="D67" s="10" t="s">
        <v>40</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c r="A68" s="225"/>
      <c r="B68" s="8" t="s">
        <v>299</v>
      </c>
      <c r="C68" s="8"/>
      <c r="D68" s="8" t="s">
        <v>40</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c r="A69" s="225"/>
      <c r="B69" s="3" t="s">
        <v>203</v>
      </c>
      <c r="D69" s="8" t="s">
        <v>40</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ht="15" customHeight="1">
      <c r="A70" s="225"/>
      <c r="B70" s="8" t="s">
        <v>70</v>
      </c>
      <c r="C70" s="8"/>
      <c r="D70" s="3" t="s">
        <v>40</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ht="15" customHeight="1">
      <c r="A71" s="225"/>
      <c r="B71" s="8" t="s">
        <v>71</v>
      </c>
      <c r="C71" s="8"/>
      <c r="D71" s="3" t="s">
        <v>40</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ht="15" customHeight="1">
      <c r="A72" s="225"/>
      <c r="B72" s="3" t="s">
        <v>84</v>
      </c>
      <c r="D72" s="8" t="s">
        <v>40</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ht="15" customHeight="1">
      <c r="A73" s="225"/>
      <c r="B73" s="8" t="s">
        <v>37</v>
      </c>
      <c r="C73" s="8"/>
      <c r="D73" s="8" t="s">
        <v>40</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row>
    <row r="74" spans="1:56" ht="15" customHeight="1">
      <c r="A74" s="225"/>
      <c r="B74" s="8" t="s">
        <v>38</v>
      </c>
      <c r="C74" s="8"/>
      <c r="D74" s="8" t="s">
        <v>40</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row>
    <row r="75" spans="1:56" ht="15" customHeight="1">
      <c r="A75" s="225"/>
      <c r="B75" s="8" t="s">
        <v>211</v>
      </c>
      <c r="C75" s="8"/>
      <c r="D75" s="8" t="s">
        <v>40</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row>
    <row r="76" spans="1:56" ht="15.75" customHeight="1" thickBot="1">
      <c r="A76" s="226"/>
      <c r="B76" s="12" t="s">
        <v>101</v>
      </c>
      <c r="C76" s="12"/>
      <c r="D76" s="12" t="s">
        <v>40</v>
      </c>
      <c r="E76" s="53">
        <f>SUM(E65:E75)</f>
        <v>0</v>
      </c>
      <c r="F76" s="53">
        <f t="shared" ref="F76:BD76" si="9">SUM(F65:F75)</f>
        <v>-4.8851404796408184E-2</v>
      </c>
      <c r="G76" s="53">
        <f t="shared" si="9"/>
        <v>-4.8288171347098202E-2</v>
      </c>
      <c r="H76" s="53">
        <f t="shared" si="9"/>
        <v>-4.9313422547223741E-2</v>
      </c>
      <c r="I76" s="53">
        <f t="shared" si="9"/>
        <v>-4.9892211944272888E-2</v>
      </c>
      <c r="J76" s="53">
        <f t="shared" si="9"/>
        <v>-5.3169654803301443E-2</v>
      </c>
      <c r="K76" s="53">
        <f t="shared" si="9"/>
        <v>-5.6147735986738098E-2</v>
      </c>
      <c r="L76" s="53">
        <f t="shared" si="9"/>
        <v>-5.908567332463293E-2</v>
      </c>
      <c r="M76" s="53">
        <f t="shared" si="9"/>
        <v>-6.1968482481997177E-2</v>
      </c>
      <c r="N76" s="53">
        <f t="shared" si="9"/>
        <v>-6.4331835860722331E-2</v>
      </c>
      <c r="O76" s="53">
        <f t="shared" si="9"/>
        <v>-6.6566198472864602E-2</v>
      </c>
      <c r="P76" s="53">
        <f t="shared" si="9"/>
        <v>-6.845866334846594E-2</v>
      </c>
      <c r="Q76" s="53">
        <f t="shared" si="9"/>
        <v>-7.0168927205104523E-2</v>
      </c>
      <c r="R76" s="53">
        <f t="shared" si="9"/>
        <v>-7.1993372956773216E-2</v>
      </c>
      <c r="S76" s="53">
        <f t="shared" si="9"/>
        <v>-7.3575052923371423E-2</v>
      </c>
      <c r="T76" s="53">
        <f t="shared" si="9"/>
        <v>-7.4044117401218107E-2</v>
      </c>
      <c r="U76" s="53">
        <f t="shared" si="9"/>
        <v>-7.4831332741246537E-2</v>
      </c>
      <c r="V76" s="53">
        <f t="shared" si="9"/>
        <v>-7.5397371738480851E-2</v>
      </c>
      <c r="W76" s="53">
        <f t="shared" si="9"/>
        <v>-7.5742234392920993E-2</v>
      </c>
      <c r="X76" s="53">
        <f t="shared" si="9"/>
        <v>-7.5865920704567019E-2</v>
      </c>
      <c r="Y76" s="53">
        <f t="shared" si="9"/>
        <v>-7.5768430673418902E-2</v>
      </c>
      <c r="Z76" s="53">
        <f t="shared" si="9"/>
        <v>-7.5233487498161028E-2</v>
      </c>
      <c r="AA76" s="53">
        <f t="shared" si="9"/>
        <v>-7.4709443091624209E-2</v>
      </c>
      <c r="AB76" s="53">
        <f t="shared" si="9"/>
        <v>-7.3964222342293245E-2</v>
      </c>
      <c r="AC76" s="53">
        <f t="shared" si="9"/>
        <v>-7.2997825250168125E-2</v>
      </c>
      <c r="AD76" s="53">
        <f t="shared" si="9"/>
        <v>-7.1810251815248888E-2</v>
      </c>
      <c r="AE76" s="53">
        <f t="shared" si="9"/>
        <v>-7.0401502037535493E-2</v>
      </c>
      <c r="AF76" s="53">
        <f t="shared" si="9"/>
        <v>-6.8771575917027955E-2</v>
      </c>
      <c r="AG76" s="53">
        <f t="shared" si="9"/>
        <v>-6.6920473453726287E-2</v>
      </c>
      <c r="AH76" s="53">
        <f t="shared" si="9"/>
        <v>-6.4848194647630475E-2</v>
      </c>
      <c r="AI76" s="53">
        <f t="shared" si="9"/>
        <v>-6.248064748922115E-2</v>
      </c>
      <c r="AJ76" s="53">
        <f t="shared" si="9"/>
        <v>-5.9981814307736629E-2</v>
      </c>
      <c r="AK76" s="53">
        <f t="shared" si="9"/>
        <v>-5.7261804783457972E-2</v>
      </c>
      <c r="AL76" s="53">
        <f t="shared" si="9"/>
        <v>-5.432061891638517E-2</v>
      </c>
      <c r="AM76" s="53">
        <f t="shared" si="9"/>
        <v>-5.1158256706518176E-2</v>
      </c>
      <c r="AN76" s="53">
        <f t="shared" si="9"/>
        <v>-5.1245446856286486E-2</v>
      </c>
      <c r="AO76" s="53">
        <f t="shared" si="9"/>
        <v>-5.1321738237333756E-2</v>
      </c>
      <c r="AP76" s="53">
        <f t="shared" si="9"/>
        <v>-5.1398029618381025E-2</v>
      </c>
      <c r="AQ76" s="53">
        <f t="shared" si="9"/>
        <v>-5.1474320999428294E-2</v>
      </c>
      <c r="AR76" s="53">
        <f t="shared" si="9"/>
        <v>-5.1550612380475563E-2</v>
      </c>
      <c r="AS76" s="53">
        <f t="shared" si="9"/>
        <v>-5.1637802530243873E-2</v>
      </c>
      <c r="AT76" s="53">
        <f t="shared" si="9"/>
        <v>-5.1703195142570109E-2</v>
      </c>
      <c r="AU76" s="53">
        <f t="shared" si="9"/>
        <v>-5.1779486523617378E-2</v>
      </c>
      <c r="AV76" s="53">
        <f t="shared" si="9"/>
        <v>-5.1855777904664647E-2</v>
      </c>
      <c r="AW76" s="53">
        <f t="shared" si="9"/>
        <v>-5.1921170516990876E-2</v>
      </c>
      <c r="AX76" s="53">
        <f t="shared" si="9"/>
        <v>-5.1975664360596072E-2</v>
      </c>
      <c r="AY76" s="53">
        <f t="shared" si="9"/>
        <v>-5.2030158204201267E-2</v>
      </c>
      <c r="AZ76" s="53">
        <f t="shared" si="9"/>
        <v>-5.2084652047806455E-2</v>
      </c>
      <c r="BA76" s="53">
        <f t="shared" si="9"/>
        <v>-5.212824712269061E-2</v>
      </c>
      <c r="BB76" s="53">
        <f t="shared" si="9"/>
        <v>0</v>
      </c>
      <c r="BC76" s="53">
        <f t="shared" si="9"/>
        <v>0</v>
      </c>
      <c r="BD76" s="53">
        <f t="shared" si="9"/>
        <v>0</v>
      </c>
    </row>
    <row r="77" spans="1:56">
      <c r="A77" s="75"/>
      <c r="B77" s="13" t="s">
        <v>16</v>
      </c>
      <c r="C77" s="13"/>
      <c r="D77" s="13" t="s">
        <v>40</v>
      </c>
      <c r="E77" s="54">
        <f>IF('Fixed data'!$G$19=FALSE,E64+E76,E64)</f>
        <v>-3.3569999999999993E-3</v>
      </c>
      <c r="F77" s="54">
        <f>IF('Fixed data'!$G$19=FALSE,F64+F76,F64)</f>
        <v>-5.6689541670661439E-2</v>
      </c>
      <c r="G77" s="54">
        <f ca="1">IF('Fixed data'!$G$19=FALSE,G64+G76,G64)</f>
        <v>7.3929222951999829E-2</v>
      </c>
      <c r="H77" s="54">
        <f ca="1">IF('Fixed data'!$G$19=FALSE,H64+H76,H64)</f>
        <v>0.62493365227326891</v>
      </c>
      <c r="I77" s="54">
        <f ca="1">IF('Fixed data'!$G$19=FALSE,I64+I76,I64)</f>
        <v>0.18623566211836867</v>
      </c>
      <c r="J77" s="54">
        <f ca="1">IF('Fixed data'!$G$19=FALSE,J64+J76,J64)</f>
        <v>0.17737588592245362</v>
      </c>
      <c r="K77" s="54">
        <f ca="1">IF('Fixed data'!$G$19=FALSE,K64+K76,K64)</f>
        <v>0.1688451401228851</v>
      </c>
      <c r="L77" s="54">
        <f ca="1">IF('Fixed data'!$G$19=FALSE,L64+L76,L64)</f>
        <v>0.16038420688961313</v>
      </c>
      <c r="M77" s="54">
        <f ca="1">IF('Fixed data'!$G$19=FALSE,M64+M76,M64)</f>
        <v>0.15200807055762647</v>
      </c>
      <c r="N77" s="54">
        <f ca="1">IF('Fixed data'!$G$19=FALSE,N64+N76,N64)</f>
        <v>0.14418105872503362</v>
      </c>
      <c r="O77" s="54">
        <f ca="1">IF('Fixed data'!$G$19=FALSE,O64+O76,O64)</f>
        <v>0.13651270637977836</v>
      </c>
      <c r="P77" s="54">
        <f ca="1">IF('Fixed data'!$G$19=FALSE,P64+P76,P64)</f>
        <v>0.12921592049181879</v>
      </c>
      <c r="Q77" s="54">
        <f ca="1">IF('Fixed data'!$G$19=FALSE,Q64+Q76,Q64)</f>
        <v>0.12213100434357667</v>
      </c>
      <c r="R77" s="54">
        <f ca="1">IF('Fixed data'!$G$19=FALSE,R64+R76,R64)</f>
        <v>0.11496157502105916</v>
      </c>
      <c r="S77" s="54">
        <f ca="1">IF('Fixed data'!$G$19=FALSE,S64+S76,S64)</f>
        <v>0.10806458020436684</v>
      </c>
      <c r="T77" s="54">
        <f ca="1">IF('Fixed data'!$G$19=FALSE,T64+T76,T64)</f>
        <v>0.10230986959718077</v>
      </c>
      <c r="U77" s="54">
        <f ca="1">IF('Fixed data'!$G$19=FALSE,U64+U76,U64)</f>
        <v>9.6266676848567656E-2</v>
      </c>
      <c r="V77" s="54">
        <f ca="1">IF('Fixed data'!$G$19=FALSE,V64+V76,V64)</f>
        <v>9.0474329163503397E-2</v>
      </c>
      <c r="W77" s="54">
        <f ca="1">IF('Fixed data'!$G$19=FALSE,W64+W76,W64)</f>
        <v>8.4932826541987999E-2</v>
      </c>
      <c r="X77" s="54">
        <f ca="1">IF('Fixed data'!$G$19=FALSE,X64+X76,X64)</f>
        <v>7.9642168984021461E-2</v>
      </c>
      <c r="Y77" s="54">
        <f ca="1">IF('Fixed data'!$G$19=FALSE,Y64+Y76,Y64)</f>
        <v>7.4602356489603783E-2</v>
      </c>
      <c r="Z77" s="54">
        <f ca="1">IF('Fixed data'!$G$19=FALSE,Z64+Z76,Z64)</f>
        <v>7.0029665860050577E-2</v>
      </c>
      <c r="AA77" s="54">
        <f ca="1">IF('Fixed data'!$G$19=FALSE,AA64+AA76,AA64)</f>
        <v>6.5475745182531006E-2</v>
      </c>
      <c r="AB77" s="54">
        <f ca="1">IF('Fixed data'!$G$19=FALSE,AB64+AB76,AB64)</f>
        <v>6.1172669568560351E-2</v>
      </c>
      <c r="AC77" s="54">
        <f ca="1">IF('Fixed data'!$G$19=FALSE,AC64+AC76,AC64)</f>
        <v>5.7120439018138514E-2</v>
      </c>
      <c r="AD77" s="54">
        <f ca="1">IF('Fixed data'!$G$19=FALSE,AD64+AD76,AD64)</f>
        <v>5.3319053531265537E-2</v>
      </c>
      <c r="AE77" s="54">
        <f ca="1">IF('Fixed data'!$G$19=FALSE,AE64+AE76,AE64)</f>
        <v>4.9768513107941434E-2</v>
      </c>
      <c r="AF77" s="54">
        <f ca="1">IF('Fixed data'!$G$19=FALSE,AF64+AF76,AF64)</f>
        <v>4.6468817748166191E-2</v>
      </c>
      <c r="AG77" s="54">
        <f ca="1">IF('Fixed data'!$G$19=FALSE,AG64+AG76,AG64)</f>
        <v>4.3419967451939795E-2</v>
      </c>
      <c r="AH77" s="54">
        <f ca="1">IF('Fixed data'!$G$19=FALSE,AH64+AH76,AH64)</f>
        <v>4.0621962219262259E-2</v>
      </c>
      <c r="AI77" s="54">
        <f ca="1">IF('Fixed data'!$G$19=FALSE,AI64+AI76,AI64)</f>
        <v>3.8148894059652952E-2</v>
      </c>
      <c r="AJ77" s="54">
        <f ca="1">IF('Fixed data'!$G$19=FALSE,AJ64+AJ76,AJ64)</f>
        <v>3.652834439670375E-2</v>
      </c>
      <c r="AK77" s="54">
        <f ca="1">IF('Fixed data'!$G$19=FALSE,AK64+AK76,AK64)</f>
        <v>3.5128971076548686E-2</v>
      </c>
      <c r="AL77" s="54">
        <f ca="1">IF('Fixed data'!$G$19=FALSE,AL64+AL76,AL64)</f>
        <v>3.3950774099187765E-2</v>
      </c>
      <c r="AM77" s="54">
        <f ca="1">IF('Fixed data'!$G$19=FALSE,AM64+AM76,AM64)</f>
        <v>3.2993753464621037E-2</v>
      </c>
      <c r="AN77" s="54">
        <f ca="1">IF('Fixed data'!$G$19=FALSE,AN64+AN76,AN64)</f>
        <v>2.8787180470419005E-2</v>
      </c>
      <c r="AO77" s="54">
        <f ca="1">IF('Fixed data'!$G$19=FALSE,AO64+AO76,AO64)</f>
        <v>2.4591506244938013E-2</v>
      </c>
      <c r="AP77" s="54">
        <f ca="1">IF('Fixed data'!$G$19=FALSE,AP64+AP76,AP64)</f>
        <v>2.0395832019457022E-2</v>
      </c>
      <c r="AQ77" s="54">
        <f ca="1">IF('Fixed data'!$G$19=FALSE,AQ64+AQ76,AQ64)</f>
        <v>1.6200157793976031E-2</v>
      </c>
      <c r="AR77" s="54">
        <f ca="1">IF('Fixed data'!$G$19=FALSE,AR64+AR76,AR64)</f>
        <v>1.2004483568495039E-2</v>
      </c>
      <c r="AS77" s="54">
        <f ca="1">IF('Fixed data'!$G$19=FALSE,AS64+AS76,AS64)</f>
        <v>7.7979105742930072E-3</v>
      </c>
      <c r="AT77" s="54">
        <f ca="1">IF('Fixed data'!$G$19=FALSE,AT64+AT76,AT64)</f>
        <v>3.6131351175330492E-3</v>
      </c>
      <c r="AU77" s="54">
        <f ca="1">IF('Fixed data'!$G$19=FALSE,AU64+AU76,AU64)</f>
        <v>-5.8253910794794223E-4</v>
      </c>
      <c r="AV77" s="54">
        <f ca="1">IF('Fixed data'!$G$19=FALSE,AV64+AV76,AV64)</f>
        <v>-4.7782133334289337E-3</v>
      </c>
      <c r="AW77" s="54">
        <f ca="1">IF('Fixed data'!$G$19=FALSE,AW64+AW76,AW64)</f>
        <v>-8.9629887901888847E-3</v>
      </c>
      <c r="AX77" s="54">
        <f ca="1">IF('Fixed data'!$G$19=FALSE,AX64+AX76,AX64)</f>
        <v>-6.8596871857749681E-3</v>
      </c>
      <c r="AY77" s="54">
        <f ca="1">IF('Fixed data'!$G$19=FALSE,AY64+AY76,AY64)</f>
        <v>-9.3286269954071729E-3</v>
      </c>
      <c r="AZ77" s="54">
        <f ca="1">IF('Fixed data'!$G$19=FALSE,AZ64+AZ76,AZ64)</f>
        <v>-1.1439149965206799E-2</v>
      </c>
      <c r="BA77" s="54">
        <f ca="1">IF('Fixed data'!$G$19=FALSE,BA64+BA76,BA64)</f>
        <v>-2.813756312290009E-2</v>
      </c>
      <c r="BB77" s="54">
        <f ca="1">IF('Fixed data'!$G$19=FALSE,BB64+BB76,BB64)</f>
        <v>-4.8420765067924386E-2</v>
      </c>
      <c r="BC77" s="54">
        <f ca="1">IF('Fixed data'!$G$19=FALSE,BC64+BC76,BC64)</f>
        <v>-4.6957814575471553E-2</v>
      </c>
      <c r="BD77" s="54">
        <f ca="1">IF('Fixed data'!$G$19=FALSE,BD64+BD76,BD64)</f>
        <v>-4.5524532803773436E-2</v>
      </c>
    </row>
    <row r="78" spans="1:56" ht="15.75" outlineLevel="1">
      <c r="A78" s="75"/>
      <c r="B78" s="3" t="s">
        <v>64</v>
      </c>
      <c r="C78" s="18" t="s">
        <v>65</v>
      </c>
      <c r="D78" s="8"/>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c r="A79" s="75"/>
      <c r="B79" s="51" t="s">
        <v>76</v>
      </c>
      <c r="C79" s="52" t="s">
        <v>77</v>
      </c>
      <c r="D79" s="38"/>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c r="A80" s="75"/>
      <c r="B80" s="10" t="s">
        <v>17</v>
      </c>
      <c r="C80" s="13"/>
      <c r="D80" s="8" t="s">
        <v>40</v>
      </c>
      <c r="E80" s="55">
        <f>IF('Fixed data'!$G$19=TRUE,(E77-SUM(E70:E71))*E78+SUM(E70:E71)*E79,E77*E78)</f>
        <v>-3.2434782608695648E-3</v>
      </c>
      <c r="F80" s="55">
        <f t="shared" ref="F80:BD80" si="10">F77*F78</f>
        <v>-5.2920293748429548E-2</v>
      </c>
      <c r="G80" s="55">
        <f t="shared" ca="1" si="10"/>
        <v>6.6679923377261183E-2</v>
      </c>
      <c r="H80" s="55">
        <f t="shared" ca="1" si="10"/>
        <v>0.54459357410082243</v>
      </c>
      <c r="I80" s="55">
        <f t="shared" ca="1" si="10"/>
        <v>0.15680543021579696</v>
      </c>
      <c r="J80" s="55">
        <f t="shared" ca="1" si="10"/>
        <v>0.1442953974825745</v>
      </c>
      <c r="K80" s="55">
        <f t="shared" ca="1" si="10"/>
        <v>0.1327107538919805</v>
      </c>
      <c r="L80" s="55">
        <f t="shared" ca="1" si="10"/>
        <v>0.12179762014655021</v>
      </c>
      <c r="M80" s="55">
        <f t="shared" ca="1" si="10"/>
        <v>0.11153302939091472</v>
      </c>
      <c r="N80" s="55">
        <f t="shared" ca="1" si="10"/>
        <v>0.10221266511076983</v>
      </c>
      <c r="O80" s="55">
        <f t="shared" ca="1" si="10"/>
        <v>9.3503793104408622E-2</v>
      </c>
      <c r="P80" s="55">
        <f t="shared" ca="1" si="10"/>
        <v>8.5512938054541687E-2</v>
      </c>
      <c r="Q80" s="55">
        <f t="shared" ca="1" si="10"/>
        <v>7.8091071379571136E-2</v>
      </c>
      <c r="R80" s="55">
        <f t="shared" ca="1" si="10"/>
        <v>7.1021167629535989E-2</v>
      </c>
      <c r="S80" s="55">
        <f t="shared" ca="1" si="10"/>
        <v>6.4502734129614381E-2</v>
      </c>
      <c r="T80" s="55">
        <f t="shared" ca="1" si="10"/>
        <v>5.9002706623463151E-2</v>
      </c>
      <c r="U80" s="55">
        <f t="shared" ca="1" si="10"/>
        <v>5.3640156173629022E-2</v>
      </c>
      <c r="V80" s="55">
        <f t="shared" ca="1" si="10"/>
        <v>4.8707862948514105E-2</v>
      </c>
      <c r="W80" s="55">
        <f t="shared" ca="1" si="10"/>
        <v>4.4178293026448323E-2</v>
      </c>
      <c r="X80" s="55">
        <f t="shared" ca="1" si="10"/>
        <v>4.0025437093511314E-2</v>
      </c>
      <c r="Y80" s="55">
        <f t="shared" ca="1" si="10"/>
        <v>3.622473359409132E-2</v>
      </c>
      <c r="Z80" s="55">
        <f t="shared" ca="1" si="10"/>
        <v>3.2854461909879527E-2</v>
      </c>
      <c r="AA80" s="55">
        <f t="shared" ca="1" si="10"/>
        <v>2.967921463923489E-2</v>
      </c>
      <c r="AB80" s="55">
        <f t="shared" ca="1" si="10"/>
        <v>2.6791007036918224E-2</v>
      </c>
      <c r="AC80" s="55">
        <f t="shared" ca="1" si="10"/>
        <v>2.4170341796305308E-2</v>
      </c>
      <c r="AD80" s="55">
        <f t="shared" ca="1" si="10"/>
        <v>2.1798837654570413E-2</v>
      </c>
      <c r="AE80" s="55">
        <f t="shared" ca="1" si="10"/>
        <v>1.9659171959270361E-2</v>
      </c>
      <c r="AF80" s="55">
        <f t="shared" ca="1" si="10"/>
        <v>1.7735025986725744E-2</v>
      </c>
      <c r="AG80" s="55">
        <f t="shared" ca="1" si="10"/>
        <v>1.6011032886907139E-2</v>
      </c>
      <c r="AH80" s="55">
        <f t="shared" ca="1" si="10"/>
        <v>1.4472728135025533E-2</v>
      </c>
      <c r="AI80" s="55">
        <f t="shared" ca="1" si="10"/>
        <v>1.5259067225972861E-2</v>
      </c>
      <c r="AJ80" s="55">
        <f t="shared" ca="1" si="10"/>
        <v>1.4185308924949583E-2</v>
      </c>
      <c r="AK80" s="55">
        <f t="shared" ca="1" si="10"/>
        <v>1.3244544116650648E-2</v>
      </c>
      <c r="AL80" s="55">
        <f t="shared" ca="1" si="10"/>
        <v>1.2427507701322171E-2</v>
      </c>
      <c r="AM80" s="55">
        <f t="shared" ca="1" si="10"/>
        <v>1.1725432212709276E-2</v>
      </c>
      <c r="AN80" s="55">
        <f t="shared" ca="1" si="10"/>
        <v>9.9325106882531614E-3</v>
      </c>
      <c r="AO80" s="55">
        <f t="shared" ca="1" si="10"/>
        <v>8.2377349859103118E-3</v>
      </c>
      <c r="AP80" s="55">
        <f t="shared" ca="1" si="10"/>
        <v>6.6332579722142319E-3</v>
      </c>
      <c r="AQ80" s="55">
        <f t="shared" ca="1" si="10"/>
        <v>5.1152572691592086E-3</v>
      </c>
      <c r="AR80" s="55">
        <f t="shared" ca="1" si="10"/>
        <v>3.6800565578789142E-3</v>
      </c>
      <c r="AS80" s="55">
        <f t="shared" ca="1" si="10"/>
        <v>2.3208765342640058E-3</v>
      </c>
      <c r="AT80" s="55">
        <f t="shared" ca="1" si="10"/>
        <v>1.0440487198791863E-3</v>
      </c>
      <c r="AU80" s="55">
        <f t="shared" ca="1" si="10"/>
        <v>-1.6342723165046054E-4</v>
      </c>
      <c r="AV80" s="55">
        <f t="shared" ca="1" si="10"/>
        <v>-1.3014504826836981E-3</v>
      </c>
      <c r="AW80" s="55">
        <f t="shared" ca="1" si="10"/>
        <v>-2.3701604204945772E-3</v>
      </c>
      <c r="AX80" s="55">
        <f t="shared" ca="1" si="10"/>
        <v>-1.7611322707394225E-3</v>
      </c>
      <c r="AY80" s="55">
        <f t="shared" ca="1" si="10"/>
        <v>-2.3252420438101976E-3</v>
      </c>
      <c r="AZ80" s="55">
        <f t="shared" ca="1" si="10"/>
        <v>-2.7682605754552679E-3</v>
      </c>
      <c r="BA80" s="55">
        <f t="shared" ca="1" si="10"/>
        <v>-6.6109286770555482E-3</v>
      </c>
      <c r="BB80" s="55">
        <f t="shared" ca="1" si="10"/>
        <v>-1.1045119320829961E-2</v>
      </c>
      <c r="BC80" s="55">
        <f t="shared" ca="1" si="10"/>
        <v>-1.0399427141863652E-2</v>
      </c>
      <c r="BD80" s="55">
        <f t="shared" ca="1" si="10"/>
        <v>-9.7883572784066546E-3</v>
      </c>
    </row>
    <row r="81" spans="1:56">
      <c r="A81" s="75"/>
      <c r="B81" s="14" t="s">
        <v>18</v>
      </c>
      <c r="C81" s="14"/>
      <c r="D81" s="13" t="s">
        <v>40</v>
      </c>
      <c r="E81" s="56">
        <f>+E80</f>
        <v>-3.2434782608695648E-3</v>
      </c>
      <c r="F81" s="56">
        <f t="shared" ref="F81:BD81" si="11">+E81+F80</f>
        <v>-5.6163772009299111E-2</v>
      </c>
      <c r="G81" s="56">
        <f t="shared" ca="1" si="11"/>
        <v>1.0516151367962072E-2</v>
      </c>
      <c r="H81" s="56">
        <f t="shared" ca="1" si="11"/>
        <v>0.55510972546878445</v>
      </c>
      <c r="I81" s="56">
        <f t="shared" ca="1" si="11"/>
        <v>0.71191515568458141</v>
      </c>
      <c r="J81" s="56">
        <f t="shared" ca="1" si="11"/>
        <v>0.85621055316715589</v>
      </c>
      <c r="K81" s="56">
        <f t="shared" ca="1" si="11"/>
        <v>0.98892130705913639</v>
      </c>
      <c r="L81" s="56">
        <f t="shared" ca="1" si="11"/>
        <v>1.1107189272056865</v>
      </c>
      <c r="M81" s="56">
        <f t="shared" ca="1" si="11"/>
        <v>1.2222519565966012</v>
      </c>
      <c r="N81" s="56">
        <f t="shared" ca="1" si="11"/>
        <v>1.324464621707371</v>
      </c>
      <c r="O81" s="56">
        <f t="shared" ca="1" si="11"/>
        <v>1.4179684148117797</v>
      </c>
      <c r="P81" s="56">
        <f t="shared" ca="1" si="11"/>
        <v>1.5034813528663213</v>
      </c>
      <c r="Q81" s="56">
        <f t="shared" ca="1" si="11"/>
        <v>1.5815724242458924</v>
      </c>
      <c r="R81" s="56">
        <f t="shared" ca="1" si="11"/>
        <v>1.6525935918754284</v>
      </c>
      <c r="S81" s="56">
        <f t="shared" ca="1" si="11"/>
        <v>1.7170963260050427</v>
      </c>
      <c r="T81" s="56">
        <f t="shared" ca="1" si="11"/>
        <v>1.7760990326285058</v>
      </c>
      <c r="U81" s="56">
        <f t="shared" ca="1" si="11"/>
        <v>1.8297391888021348</v>
      </c>
      <c r="V81" s="56">
        <f t="shared" ca="1" si="11"/>
        <v>1.8784470517506489</v>
      </c>
      <c r="W81" s="56">
        <f t="shared" ca="1" si="11"/>
        <v>1.9226253447770971</v>
      </c>
      <c r="X81" s="56">
        <f t="shared" ca="1" si="11"/>
        <v>1.9626507818706085</v>
      </c>
      <c r="Y81" s="56">
        <f t="shared" ca="1" si="11"/>
        <v>1.9988755154646998</v>
      </c>
      <c r="Z81" s="56">
        <f t="shared" ca="1" si="11"/>
        <v>2.0317299773745794</v>
      </c>
      <c r="AA81" s="56">
        <f t="shared" ca="1" si="11"/>
        <v>2.0614091920138145</v>
      </c>
      <c r="AB81" s="56">
        <f t="shared" ca="1" si="11"/>
        <v>2.0882001990507328</v>
      </c>
      <c r="AC81" s="56">
        <f t="shared" ca="1" si="11"/>
        <v>2.1123705408470381</v>
      </c>
      <c r="AD81" s="56">
        <f t="shared" ca="1" si="11"/>
        <v>2.1341693785016087</v>
      </c>
      <c r="AE81" s="56">
        <f t="shared" ca="1" si="11"/>
        <v>2.153828550460879</v>
      </c>
      <c r="AF81" s="56">
        <f t="shared" ca="1" si="11"/>
        <v>2.1715635764476047</v>
      </c>
      <c r="AG81" s="56">
        <f t="shared" ca="1" si="11"/>
        <v>2.1875746093345119</v>
      </c>
      <c r="AH81" s="56">
        <f t="shared" ca="1" si="11"/>
        <v>2.2020473374695375</v>
      </c>
      <c r="AI81" s="56">
        <f t="shared" ca="1" si="11"/>
        <v>2.2173064046955102</v>
      </c>
      <c r="AJ81" s="56">
        <f t="shared" ca="1" si="11"/>
        <v>2.2314917136204597</v>
      </c>
      <c r="AK81" s="56">
        <f t="shared" ca="1" si="11"/>
        <v>2.2447362577371104</v>
      </c>
      <c r="AL81" s="56">
        <f t="shared" ca="1" si="11"/>
        <v>2.2571637654384324</v>
      </c>
      <c r="AM81" s="56">
        <f t="shared" ca="1" si="11"/>
        <v>2.2688891976511418</v>
      </c>
      <c r="AN81" s="56">
        <f t="shared" ca="1" si="11"/>
        <v>2.2788217083393949</v>
      </c>
      <c r="AO81" s="56">
        <f t="shared" ca="1" si="11"/>
        <v>2.2870594433253051</v>
      </c>
      <c r="AP81" s="56">
        <f t="shared" ca="1" si="11"/>
        <v>2.2936927012975192</v>
      </c>
      <c r="AQ81" s="56">
        <f t="shared" ca="1" si="11"/>
        <v>2.2988079585666785</v>
      </c>
      <c r="AR81" s="56">
        <f t="shared" ca="1" si="11"/>
        <v>2.3024880151245575</v>
      </c>
      <c r="AS81" s="56">
        <f t="shared" ca="1" si="11"/>
        <v>2.3048088916588214</v>
      </c>
      <c r="AT81" s="56">
        <f t="shared" ca="1" si="11"/>
        <v>2.3058529403787005</v>
      </c>
      <c r="AU81" s="56">
        <f t="shared" ca="1" si="11"/>
        <v>2.3056895131470498</v>
      </c>
      <c r="AV81" s="56">
        <f t="shared" ca="1" si="11"/>
        <v>2.304388062664366</v>
      </c>
      <c r="AW81" s="56">
        <f t="shared" ca="1" si="11"/>
        <v>2.3020179022438714</v>
      </c>
      <c r="AX81" s="56">
        <f t="shared" ca="1" si="11"/>
        <v>2.300256769973132</v>
      </c>
      <c r="AY81" s="56">
        <f t="shared" ca="1" si="11"/>
        <v>2.2979315279293218</v>
      </c>
      <c r="AZ81" s="56">
        <f t="shared" ca="1" si="11"/>
        <v>2.2951632673538667</v>
      </c>
      <c r="BA81" s="56">
        <f t="shared" ca="1" si="11"/>
        <v>2.2885523386768112</v>
      </c>
      <c r="BB81" s="56">
        <f t="shared" ca="1" si="11"/>
        <v>2.2775072193559813</v>
      </c>
      <c r="BC81" s="56">
        <f t="shared" ca="1" si="11"/>
        <v>2.2671077922141176</v>
      </c>
      <c r="BD81" s="56">
        <f t="shared" ca="1" si="11"/>
        <v>2.2573194349357109</v>
      </c>
    </row>
    <row r="82" spans="1:56">
      <c r="A82" s="75"/>
      <c r="B82" s="13"/>
    </row>
    <row r="83" spans="1:56">
      <c r="A83" s="75"/>
    </row>
    <row r="84" spans="1:56">
      <c r="A84" s="117"/>
      <c r="B84" s="124" t="s">
        <v>217</v>
      </c>
      <c r="C84" s="118"/>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row>
    <row r="85" spans="1:56">
      <c r="A85" s="120"/>
      <c r="B85" s="121" t="s">
        <v>321</v>
      </c>
      <c r="C85" s="122"/>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row>
    <row r="86" spans="1:56" ht="12.75" customHeight="1">
      <c r="A86" s="227" t="s">
        <v>300</v>
      </c>
      <c r="B86" s="3" t="s">
        <v>212</v>
      </c>
      <c r="D86" s="3" t="s">
        <v>88</v>
      </c>
      <c r="E86" s="43">
        <f>'DSR Workings'!C33</f>
        <v>0</v>
      </c>
      <c r="F86" s="43">
        <f>'DSR Workings'!D33</f>
        <v>-936.43900905447026</v>
      </c>
      <c r="G86" s="43">
        <f>'DSR Workings'!E33</f>
        <v>-923.53238833881005</v>
      </c>
      <c r="H86" s="43">
        <f>'DSR Workings'!F33</f>
        <v>-940.98158865595087</v>
      </c>
      <c r="I86" s="43">
        <f>'DSR Workings'!G33</f>
        <v>-949.77553221360859</v>
      </c>
      <c r="J86" s="43">
        <f>'DSR Workings'!H33</f>
        <v>-957.72739979449943</v>
      </c>
      <c r="K86" s="43">
        <f>'DSR Workings'!I33</f>
        <v>-963.21067306555597</v>
      </c>
      <c r="L86" s="43">
        <f>'DSR Workings'!J33</f>
        <v>-970.87933897567837</v>
      </c>
      <c r="M86" s="43">
        <f>'DSR Workings'!K33</f>
        <v>-980.30674656500696</v>
      </c>
      <c r="N86" s="43">
        <f>'DSR Workings'!L33</f>
        <v>-984.28938690204222</v>
      </c>
      <c r="O86" s="43">
        <f>'DSR Workings'!M33</f>
        <v>-989.18769763117643</v>
      </c>
      <c r="P86" s="43">
        <f>'DSR Workings'!N33</f>
        <v>-991.88463570075146</v>
      </c>
      <c r="Q86" s="43">
        <f>'DSR Workings'!O33</f>
        <v>-994.8299424463612</v>
      </c>
      <c r="R86" s="43">
        <f>'DSR Workings'!P33</f>
        <v>-1002.1594540004548</v>
      </c>
      <c r="S86" s="43">
        <f>'DSR Workings'!Q33</f>
        <v>-1008.8070485735038</v>
      </c>
      <c r="T86" s="43">
        <f>'DSR Workings'!R33</f>
        <v>-1008.8070485735038</v>
      </c>
      <c r="U86" s="43">
        <f>'DSR Workings'!S33</f>
        <v>-1008.8070485735038</v>
      </c>
      <c r="V86" s="43">
        <f>'DSR Workings'!T33</f>
        <v>-1008.8070485735038</v>
      </c>
      <c r="W86" s="43">
        <f>'DSR Workings'!U33</f>
        <v>-1008.8070485735038</v>
      </c>
      <c r="X86" s="43">
        <f>'DSR Workings'!V33</f>
        <v>-1008.8070485735038</v>
      </c>
      <c r="Y86" s="43">
        <f>'DSR Workings'!W33</f>
        <v>-1008.8070485735038</v>
      </c>
      <c r="Z86" s="43">
        <f>'DSR Workings'!X33</f>
        <v>-1008.8070485735038</v>
      </c>
      <c r="AA86" s="43">
        <f>'DSR Workings'!Y33</f>
        <v>-1008.8070485735038</v>
      </c>
      <c r="AB86" s="43">
        <f>'DSR Workings'!Z33</f>
        <v>-1008.8070485735038</v>
      </c>
      <c r="AC86" s="43">
        <f>'DSR Workings'!AA33</f>
        <v>-1008.8070485735038</v>
      </c>
      <c r="AD86" s="43">
        <f>'DSR Workings'!AB33</f>
        <v>-1008.8070485735038</v>
      </c>
      <c r="AE86" s="43">
        <f>'DSR Workings'!AC33</f>
        <v>-1008.8070485735038</v>
      </c>
      <c r="AF86" s="43">
        <f>'DSR Workings'!AD33</f>
        <v>-1008.8070485735038</v>
      </c>
      <c r="AG86" s="43">
        <f>'DSR Workings'!AE33</f>
        <v>-1008.8070485735038</v>
      </c>
      <c r="AH86" s="43">
        <f>'DSR Workings'!AF33</f>
        <v>-1008.8070485735038</v>
      </c>
      <c r="AI86" s="43">
        <f>'DSR Workings'!AG33</f>
        <v>-1008.8070485735038</v>
      </c>
      <c r="AJ86" s="43">
        <f>'DSR Workings'!AH33</f>
        <v>-1008.8070485735038</v>
      </c>
      <c r="AK86" s="43">
        <f>'DSR Workings'!AI33</f>
        <v>-1008.8070485735038</v>
      </c>
      <c r="AL86" s="43">
        <f>'DSR Workings'!AJ33</f>
        <v>-1008.8070485735038</v>
      </c>
      <c r="AM86" s="43">
        <f>'DSR Workings'!AK33</f>
        <v>-1008.8070485735038</v>
      </c>
      <c r="AN86" s="43">
        <f>'DSR Workings'!AL33</f>
        <v>-1008.8070485735038</v>
      </c>
      <c r="AO86" s="43">
        <f>'DSR Workings'!AM33</f>
        <v>-1008.8070485735038</v>
      </c>
      <c r="AP86" s="43">
        <f>'DSR Workings'!AN33</f>
        <v>-1008.8070485735038</v>
      </c>
      <c r="AQ86" s="43">
        <f>'DSR Workings'!AO33</f>
        <v>-1008.8070485735038</v>
      </c>
      <c r="AR86" s="43">
        <f>'DSR Workings'!AP33</f>
        <v>-1008.8070485735038</v>
      </c>
      <c r="AS86" s="43">
        <f>'DSR Workings'!AQ33</f>
        <v>-1008.8070485735038</v>
      </c>
      <c r="AT86" s="43">
        <f>'DSR Workings'!AR33</f>
        <v>-1008.8070485735038</v>
      </c>
      <c r="AU86" s="43">
        <f>'DSR Workings'!AS33</f>
        <v>-1008.8070485735038</v>
      </c>
      <c r="AV86" s="43">
        <f>'DSR Workings'!AT33</f>
        <v>-1008.8070485735038</v>
      </c>
      <c r="AW86" s="43">
        <f>'DSR Workings'!AU33</f>
        <v>-1008.8070485735038</v>
      </c>
      <c r="AX86" s="43">
        <f>'DSR Workings'!AV33</f>
        <v>-1008.8070485735038</v>
      </c>
      <c r="AY86" s="43">
        <f>'DSR Workings'!AW33</f>
        <v>-1008.8070485735038</v>
      </c>
      <c r="AZ86" s="43">
        <f>'DSR Workings'!AX33</f>
        <v>-1008.8070485735038</v>
      </c>
      <c r="BA86" s="43">
        <f>'DSR Workings'!AY33</f>
        <v>-1008.8070485735038</v>
      </c>
      <c r="BB86" s="43">
        <f>-'DSR Workings'!AZ33</f>
        <v>0</v>
      </c>
      <c r="BC86" s="43">
        <f>-'DSR Workings'!BA33</f>
        <v>0</v>
      </c>
      <c r="BD86" s="43">
        <f>-'DSR Workings'!BB33</f>
        <v>0</v>
      </c>
    </row>
    <row r="87" spans="1:56">
      <c r="A87" s="227"/>
      <c r="B87" s="3" t="s">
        <v>213</v>
      </c>
      <c r="D87" s="3" t="s">
        <v>90</v>
      </c>
      <c r="E87" s="34">
        <f>E86*'Fixed data'!H$12</f>
        <v>0</v>
      </c>
      <c r="F87" s="34">
        <f>F86*'Fixed data'!I$12</f>
        <v>-457.31139473026423</v>
      </c>
      <c r="G87" s="34">
        <f>G86*'Fixed data'!J$12</f>
        <v>-437.62136340867528</v>
      </c>
      <c r="H87" s="34">
        <f>H86*'Fixed data'!K$12</f>
        <v>-432.24977305579205</v>
      </c>
      <c r="I87" s="34">
        <f>I86*'Fixed data'!L$12</f>
        <v>-422.52189213820708</v>
      </c>
      <c r="J87" s="34">
        <f>J86*'Fixed data'!M$12</f>
        <v>-412.17666218585896</v>
      </c>
      <c r="K87" s="34">
        <f>K86*'Fixed data'!N$12</f>
        <v>-400.57427545046517</v>
      </c>
      <c r="L87" s="34">
        <f>L86*'Fixed data'!O$12</f>
        <v>-389.69009275904943</v>
      </c>
      <c r="M87" s="34">
        <f>M86*'Fixed data'!P$12</f>
        <v>-379.26401503130973</v>
      </c>
      <c r="N87" s="34">
        <f>N86*'Fixed data'!Q$12</f>
        <v>-366.53706406498441</v>
      </c>
      <c r="O87" s="34">
        <f>O86*'Fixed data'!R$12</f>
        <v>-354.02236348061717</v>
      </c>
      <c r="P87" s="34">
        <f>P86*'Fixed data'!S$12</f>
        <v>-340.60971230341323</v>
      </c>
      <c r="Q87" s="34">
        <f>Q86*'Fixed data'!T$12</f>
        <v>-327.20056290055084</v>
      </c>
      <c r="R87" s="34">
        <f>R86*'Fixed data'!U$12</f>
        <v>-315.08444421474019</v>
      </c>
      <c r="S87" s="34">
        <f>S86*'Fixed data'!V$12</f>
        <v>-302.55132193767969</v>
      </c>
      <c r="T87" s="34">
        <f>T86*'Fixed data'!W$12</f>
        <v>-287.92815936508248</v>
      </c>
      <c r="U87" s="34">
        <f>U86*'Fixed data'!X$12</f>
        <v>-273.30499679248527</v>
      </c>
      <c r="V87" s="34">
        <f>V86*'Fixed data'!Y$12</f>
        <v>-258.68183421988806</v>
      </c>
      <c r="W87" s="34">
        <f>W86*'Fixed data'!Z$12</f>
        <v>-244.05867164729085</v>
      </c>
      <c r="X87" s="34">
        <f>X86*'Fixed data'!AA$12</f>
        <v>-229.43550907469364</v>
      </c>
      <c r="Y87" s="34">
        <f>Y86*'Fixed data'!AB$12</f>
        <v>-214.81234650209643</v>
      </c>
      <c r="Z87" s="34">
        <f>Z86*'Fixed data'!AC$12</f>
        <v>-200.18918392949919</v>
      </c>
      <c r="AA87" s="34">
        <f>AA86*'Fixed data'!AD$12</f>
        <v>-185.56602135690198</v>
      </c>
      <c r="AB87" s="34">
        <f>AB86*'Fixed data'!AE$12</f>
        <v>-170.94285878430478</v>
      </c>
      <c r="AC87" s="34">
        <f>AC86*'Fixed data'!AF$12</f>
        <v>-156.31969621170754</v>
      </c>
      <c r="AD87" s="34">
        <f>AD86*'Fixed data'!AG$12</f>
        <v>-141.69653363911033</v>
      </c>
      <c r="AE87" s="34">
        <f>AE86*'Fixed data'!AH$12</f>
        <v>-127.0733710665131</v>
      </c>
      <c r="AF87" s="34">
        <f>AF86*'Fixed data'!AI$12</f>
        <v>-112.45020849391588</v>
      </c>
      <c r="AG87" s="34">
        <f>AG86*'Fixed data'!AJ$12</f>
        <v>-97.827045921318643</v>
      </c>
      <c r="AH87" s="34">
        <f>AH86*'Fixed data'!AK$12</f>
        <v>-83.203883348721405</v>
      </c>
      <c r="AI87" s="34">
        <f>AI86*'Fixed data'!AL$12</f>
        <v>-68.580720776124181</v>
      </c>
      <c r="AJ87" s="34">
        <f>AJ86*'Fixed data'!AM$12</f>
        <v>-53.957558203526958</v>
      </c>
      <c r="AK87" s="34">
        <f>AK86*'Fixed data'!AN$12</f>
        <v>-39.334395630929734</v>
      </c>
      <c r="AL87" s="34">
        <f>AL86*'Fixed data'!AO$12</f>
        <v>-24.711233058332507</v>
      </c>
      <c r="AM87" s="34">
        <f>AM86*'Fixed data'!AP$12</f>
        <v>-10.088070485735038</v>
      </c>
      <c r="AN87" s="34">
        <f>AN86*'Fixed data'!AQ$12</f>
        <v>-10.088070485735038</v>
      </c>
      <c r="AO87" s="34">
        <f>AO86*'Fixed data'!AR$12</f>
        <v>-10.088070485735038</v>
      </c>
      <c r="AP87" s="34">
        <f>AP86*'Fixed data'!AS$12</f>
        <v>-10.088070485735038</v>
      </c>
      <c r="AQ87" s="34">
        <f>AQ86*'Fixed data'!AT$12</f>
        <v>-10.088070485735038</v>
      </c>
      <c r="AR87" s="34">
        <f>AR86*'Fixed data'!AU$12</f>
        <v>-10.088070485735038</v>
      </c>
      <c r="AS87" s="34">
        <f>AS86*'Fixed data'!AV$12</f>
        <v>-10.088070485735038</v>
      </c>
      <c r="AT87" s="34">
        <f>AT86*'Fixed data'!AW$12</f>
        <v>-10.088070485735038</v>
      </c>
      <c r="AU87" s="34">
        <f>AU86*'Fixed data'!AX$12</f>
        <v>-10.088070485735038</v>
      </c>
      <c r="AV87" s="34">
        <f>AV86*'Fixed data'!AY$12</f>
        <v>-10.088070485735038</v>
      </c>
      <c r="AW87" s="34">
        <f>AW86*'Fixed data'!AZ$12</f>
        <v>-10.088070485735038</v>
      </c>
      <c r="AX87" s="34">
        <f>AX86*'Fixed data'!BA$12</f>
        <v>-10.088070485735038</v>
      </c>
      <c r="AY87" s="34">
        <f>AY86*'Fixed data'!BB$12</f>
        <v>-10.088070485735038</v>
      </c>
      <c r="AZ87" s="34">
        <f>AZ86*'Fixed data'!BC$12</f>
        <v>-10.088070485735038</v>
      </c>
      <c r="BA87" s="34">
        <f>BA86*'Fixed data'!BD$12</f>
        <v>-10.088070485735038</v>
      </c>
      <c r="BB87" s="34">
        <f>BB86*'Fixed data'!BE$12</f>
        <v>0</v>
      </c>
      <c r="BC87" s="34">
        <f>BC86*'Fixed data'!BF$12</f>
        <v>0</v>
      </c>
      <c r="BD87" s="34">
        <f>BD86*'Fixed data'!BG$12</f>
        <v>0</v>
      </c>
    </row>
    <row r="88" spans="1:56" ht="12.75" customHeight="1">
      <c r="A88" s="227"/>
      <c r="B88" s="3" t="s">
        <v>214</v>
      </c>
      <c r="D88" s="3" t="s">
        <v>209</v>
      </c>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row r="89" spans="1:56">
      <c r="A89" s="227"/>
      <c r="B89" s="3" t="s">
        <v>215</v>
      </c>
      <c r="D89" s="3" t="s">
        <v>89</v>
      </c>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6" ht="16.5">
      <c r="A90" s="227"/>
      <c r="B90" s="3" t="s">
        <v>331</v>
      </c>
      <c r="D90" s="3" t="s">
        <v>90</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6.5">
      <c r="A91" s="227"/>
      <c r="B91" s="3" t="s">
        <v>332</v>
      </c>
      <c r="D91" s="3" t="s">
        <v>42</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6.5">
      <c r="A92" s="227"/>
      <c r="B92" s="3" t="s">
        <v>333</v>
      </c>
      <c r="D92" s="3" t="s">
        <v>42</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c r="A93" s="227"/>
      <c r="B93" s="3" t="s">
        <v>216</v>
      </c>
      <c r="D93" s="3" t="s">
        <v>91</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c r="C94" s="36"/>
    </row>
    <row r="95" spans="1:56" ht="16.5">
      <c r="A95" s="86"/>
      <c r="C95" s="36"/>
    </row>
    <row r="96" spans="1:56" ht="16.5">
      <c r="A96" s="86">
        <v>1</v>
      </c>
      <c r="B96" s="3" t="s">
        <v>334</v>
      </c>
    </row>
    <row r="97" spans="1:3">
      <c r="B97" s="70" t="s">
        <v>155</v>
      </c>
    </row>
    <row r="98" spans="1:3">
      <c r="B98" s="3" t="s">
        <v>318</v>
      </c>
    </row>
    <row r="99" spans="1:3">
      <c r="B99" s="3" t="s">
        <v>336</v>
      </c>
    </row>
    <row r="100" spans="1:3" ht="16.5">
      <c r="A100" s="86">
        <v>2</v>
      </c>
      <c r="B100" s="70" t="s">
        <v>154</v>
      </c>
    </row>
    <row r="105" spans="1:3">
      <c r="C105" s="36"/>
    </row>
    <row r="170" spans="2:2">
      <c r="B170" s="3" t="s">
        <v>198</v>
      </c>
    </row>
    <row r="171" spans="2:2">
      <c r="B171" s="3" t="s">
        <v>197</v>
      </c>
    </row>
    <row r="172" spans="2:2">
      <c r="B172" s="3" t="s">
        <v>319</v>
      </c>
    </row>
    <row r="173" spans="2:2">
      <c r="B173" s="3" t="s">
        <v>158</v>
      </c>
    </row>
    <row r="174" spans="2:2">
      <c r="B174" s="3" t="s">
        <v>159</v>
      </c>
    </row>
    <row r="175" spans="2:2">
      <c r="B175" s="3" t="s">
        <v>160</v>
      </c>
    </row>
    <row r="176" spans="2:2">
      <c r="B176" s="3" t="s">
        <v>161</v>
      </c>
    </row>
    <row r="177" spans="2:2">
      <c r="B177" s="3" t="s">
        <v>162</v>
      </c>
    </row>
    <row r="178" spans="2:2">
      <c r="B178" s="3" t="s">
        <v>163</v>
      </c>
    </row>
    <row r="179" spans="2:2">
      <c r="B179" s="3" t="s">
        <v>164</v>
      </c>
    </row>
    <row r="180" spans="2:2">
      <c r="B180" s="3" t="s">
        <v>165</v>
      </c>
    </row>
    <row r="181" spans="2:2">
      <c r="B181" s="3" t="s">
        <v>166</v>
      </c>
    </row>
    <row r="182" spans="2:2">
      <c r="B182" s="3" t="s">
        <v>199</v>
      </c>
    </row>
    <row r="183" spans="2:2">
      <c r="B183" s="3" t="s">
        <v>167</v>
      </c>
    </row>
    <row r="184" spans="2:2">
      <c r="B184" s="3" t="s">
        <v>168</v>
      </c>
    </row>
    <row r="185" spans="2:2">
      <c r="B185" s="3" t="s">
        <v>169</v>
      </c>
    </row>
    <row r="186" spans="2:2">
      <c r="B186" s="3" t="s">
        <v>170</v>
      </c>
    </row>
    <row r="187" spans="2:2">
      <c r="B187" s="3" t="s">
        <v>171</v>
      </c>
    </row>
    <row r="188" spans="2:2">
      <c r="B188" s="3" t="s">
        <v>172</v>
      </c>
    </row>
    <row r="189" spans="2:2">
      <c r="B189" s="3" t="s">
        <v>173</v>
      </c>
    </row>
    <row r="190" spans="2:2">
      <c r="B190" s="3" t="s">
        <v>174</v>
      </c>
    </row>
    <row r="191" spans="2:2">
      <c r="B191" s="3" t="s">
        <v>175</v>
      </c>
    </row>
    <row r="192" spans="2:2">
      <c r="B192" s="3" t="s">
        <v>200</v>
      </c>
    </row>
    <row r="193" spans="2:2">
      <c r="B193" s="3" t="s">
        <v>201</v>
      </c>
    </row>
    <row r="194" spans="2:2">
      <c r="B194" s="3" t="s">
        <v>176</v>
      </c>
    </row>
    <row r="195" spans="2:2">
      <c r="B195" s="3" t="s">
        <v>177</v>
      </c>
    </row>
    <row r="196" spans="2:2">
      <c r="B196" s="3" t="s">
        <v>178</v>
      </c>
    </row>
    <row r="197" spans="2:2">
      <c r="B197" s="3" t="s">
        <v>179</v>
      </c>
    </row>
    <row r="198" spans="2:2">
      <c r="B198" s="3" t="s">
        <v>180</v>
      </c>
    </row>
    <row r="199" spans="2:2">
      <c r="B199" s="3" t="s">
        <v>181</v>
      </c>
    </row>
    <row r="200" spans="2:2">
      <c r="B200" s="3" t="s">
        <v>182</v>
      </c>
    </row>
    <row r="201" spans="2:2">
      <c r="B201" s="3" t="s">
        <v>183</v>
      </c>
    </row>
    <row r="202" spans="2:2">
      <c r="B202" s="3" t="s">
        <v>184</v>
      </c>
    </row>
    <row r="203" spans="2:2">
      <c r="B203" s="3" t="s">
        <v>185</v>
      </c>
    </row>
    <row r="204" spans="2:2">
      <c r="B204" s="3" t="s">
        <v>186</v>
      </c>
    </row>
    <row r="205" spans="2:2">
      <c r="B205" s="3" t="s">
        <v>187</v>
      </c>
    </row>
    <row r="206" spans="2:2">
      <c r="B206" s="3" t="s">
        <v>188</v>
      </c>
    </row>
    <row r="207" spans="2:2">
      <c r="B207" s="3" t="s">
        <v>189</v>
      </c>
    </row>
    <row r="208" spans="2:2">
      <c r="B208" s="3" t="s">
        <v>190</v>
      </c>
    </row>
    <row r="209" spans="2:2">
      <c r="B209" s="3" t="s">
        <v>191</v>
      </c>
    </row>
    <row r="210" spans="2:2">
      <c r="B210" s="3" t="s">
        <v>192</v>
      </c>
    </row>
    <row r="211" spans="2:2">
      <c r="B211" s="3" t="s">
        <v>193</v>
      </c>
    </row>
    <row r="212" spans="2:2">
      <c r="B212" s="3" t="s">
        <v>194</v>
      </c>
    </row>
    <row r="213" spans="2:2">
      <c r="B213" s="3" t="s">
        <v>195</v>
      </c>
    </row>
    <row r="214" spans="2:2">
      <c r="B214" s="3" t="s">
        <v>196</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worksheet>
</file>

<file path=xl/worksheets/sheet8.xml><?xml version="1.0" encoding="utf-8"?>
<worksheet xmlns="http://schemas.openxmlformats.org/spreadsheetml/2006/main" xmlns:r="http://schemas.openxmlformats.org/officeDocument/2006/relationships">
  <dimension ref="A1:AY43"/>
  <sheetViews>
    <sheetView workbookViewId="0"/>
  </sheetViews>
  <sheetFormatPr defaultRowHeight="15"/>
  <cols>
    <col min="1" max="1" width="12.140625" style="1" customWidth="1"/>
    <col min="2" max="2" width="49.7109375" style="1" customWidth="1"/>
    <col min="3" max="3" width="11.140625" style="1" customWidth="1"/>
    <col min="4" max="4" width="13.5703125" style="1" customWidth="1"/>
    <col min="5" max="5" width="9.85546875" style="1" customWidth="1"/>
    <col min="6" max="6" width="10" style="1" customWidth="1"/>
    <col min="7" max="7" width="9.42578125" style="1" customWidth="1"/>
    <col min="8" max="8" width="11.85546875" style="1" customWidth="1"/>
    <col min="9" max="9" width="8.140625" style="1" customWidth="1"/>
    <col min="10" max="10" width="16.5703125" style="1" customWidth="1"/>
    <col min="11" max="11" width="12.140625" style="1" customWidth="1"/>
    <col min="12" max="12" width="14.42578125" style="1" customWidth="1"/>
    <col min="13" max="13" width="8.140625" style="1" customWidth="1"/>
    <col min="14" max="14" width="11.42578125" style="1" customWidth="1"/>
    <col min="15" max="51" width="8.140625" style="1" customWidth="1"/>
    <col min="52" max="16384" width="9.140625" style="1"/>
  </cols>
  <sheetData>
    <row r="1" spans="1:14" s="167" customFormat="1" ht="19.5">
      <c r="A1" s="99" t="s">
        <v>365</v>
      </c>
    </row>
    <row r="2" spans="1:14" s="167" customFormat="1" ht="19.5">
      <c r="A2" s="167" t="s">
        <v>78</v>
      </c>
      <c r="G2" s="3" t="s">
        <v>374</v>
      </c>
      <c r="H2" s="3"/>
      <c r="I2" s="3"/>
      <c r="J2">
        <v>1.08295872496935</v>
      </c>
      <c r="K2"/>
      <c r="L2"/>
      <c r="M2"/>
      <c r="N2"/>
    </row>
    <row r="6" spans="1:14" ht="24.75" customHeight="1">
      <c r="B6" s="132"/>
      <c r="C6" s="133" t="s">
        <v>341</v>
      </c>
      <c r="D6" s="133" t="s">
        <v>354</v>
      </c>
      <c r="E6" s="133" t="s">
        <v>340</v>
      </c>
      <c r="F6" s="133" t="s">
        <v>384</v>
      </c>
      <c r="G6" s="184"/>
      <c r="H6" s="172" t="s">
        <v>369</v>
      </c>
      <c r="I6" s="172" t="s">
        <v>368</v>
      </c>
      <c r="J6" s="172" t="s">
        <v>371</v>
      </c>
      <c r="K6" s="172" t="s">
        <v>370</v>
      </c>
    </row>
    <row r="7" spans="1:14">
      <c r="B7" s="132" t="s">
        <v>343</v>
      </c>
      <c r="C7" s="171">
        <v>13500</v>
      </c>
      <c r="D7" s="132">
        <v>3</v>
      </c>
      <c r="E7" s="134">
        <f>C7*D7</f>
        <v>40500</v>
      </c>
      <c r="F7" s="134">
        <f>E7/J2</f>
        <v>37397.547169811332</v>
      </c>
      <c r="G7" s="136"/>
      <c r="H7" s="178">
        <v>13500</v>
      </c>
      <c r="I7" s="179">
        <v>2.41</v>
      </c>
      <c r="J7" s="179" t="s">
        <v>347</v>
      </c>
      <c r="K7" s="178">
        <f>H7*I7</f>
        <v>32535.000000000004</v>
      </c>
      <c r="L7" s="173"/>
    </row>
    <row r="8" spans="1:14">
      <c r="B8" s="183"/>
      <c r="C8" s="190"/>
      <c r="D8" s="183"/>
      <c r="E8" s="191"/>
      <c r="H8" s="169"/>
      <c r="I8" s="132">
        <v>4.7</v>
      </c>
      <c r="J8" s="132" t="s">
        <v>348</v>
      </c>
      <c r="K8" s="168">
        <f>I8*H7</f>
        <v>63450</v>
      </c>
    </row>
    <row r="9" spans="1:14">
      <c r="B9" s="1" t="s">
        <v>355</v>
      </c>
      <c r="H9" s="169"/>
      <c r="I9" s="132">
        <v>4.2</v>
      </c>
      <c r="J9" s="132" t="s">
        <v>349</v>
      </c>
      <c r="K9" s="168">
        <f>H7*I9</f>
        <v>56700</v>
      </c>
    </row>
    <row r="10" spans="1:14">
      <c r="H10" s="170"/>
      <c r="I10" s="180">
        <v>3</v>
      </c>
      <c r="J10" s="180"/>
      <c r="K10" s="181">
        <f>H7*I10</f>
        <v>40500</v>
      </c>
    </row>
    <row r="11" spans="1:14">
      <c r="H11" s="170"/>
      <c r="I11" s="132">
        <v>3.05</v>
      </c>
      <c r="J11" s="132"/>
      <c r="K11" s="171">
        <f>H7*I11</f>
        <v>41175</v>
      </c>
    </row>
    <row r="12" spans="1:14">
      <c r="C12" s="139"/>
    </row>
    <row r="16" spans="1:14">
      <c r="B16" s="20" t="s">
        <v>357</v>
      </c>
      <c r="C16" s="177">
        <v>40240.050222274695</v>
      </c>
      <c r="D16" s="20" t="s">
        <v>358</v>
      </c>
    </row>
    <row r="17" spans="1:51">
      <c r="C17" s="137"/>
    </row>
    <row r="18" spans="1:51" s="159" customFormat="1" ht="36.75" customHeight="1">
      <c r="B18" s="160"/>
      <c r="C18" s="161" t="s">
        <v>351</v>
      </c>
      <c r="D18" s="161" t="s">
        <v>352</v>
      </c>
      <c r="F18" s="161" t="s">
        <v>356</v>
      </c>
      <c r="O18" s="137"/>
    </row>
    <row r="19" spans="1:51">
      <c r="B19" s="132" t="s">
        <v>380</v>
      </c>
      <c r="C19" s="156">
        <v>1330310</v>
      </c>
      <c r="D19" s="156">
        <v>4536550</v>
      </c>
      <c r="E19" s="157"/>
      <c r="F19" s="156">
        <f>D19-C19</f>
        <v>3206240</v>
      </c>
      <c r="O19" s="137"/>
    </row>
    <row r="20" spans="1:51">
      <c r="B20" s="132" t="s">
        <v>342</v>
      </c>
      <c r="C20" s="156">
        <v>4409000</v>
      </c>
      <c r="D20" s="156">
        <v>3167000</v>
      </c>
      <c r="E20" s="157"/>
      <c r="F20" s="156">
        <f>D20-C20</f>
        <v>-1242000</v>
      </c>
      <c r="G20" s="92"/>
      <c r="O20" s="137"/>
    </row>
    <row r="21" spans="1:51">
      <c r="B21" s="132"/>
      <c r="C21" s="156"/>
      <c r="D21" s="156"/>
      <c r="E21" s="157"/>
      <c r="F21" s="156"/>
      <c r="O21" s="138"/>
    </row>
    <row r="22" spans="1:51">
      <c r="B22" s="132" t="s">
        <v>353</v>
      </c>
      <c r="C22" s="156">
        <f>SUM(C19:C21)</f>
        <v>5739310</v>
      </c>
      <c r="D22" s="156">
        <f>SUM(D19:D21)</f>
        <v>7703550</v>
      </c>
      <c r="E22" s="157"/>
      <c r="F22" s="156">
        <f t="shared" ref="F22" si="0">D22-C22</f>
        <v>1964240</v>
      </c>
      <c r="O22" s="138"/>
    </row>
    <row r="24" spans="1:51" ht="15.75" thickBot="1"/>
    <row r="25" spans="1:51">
      <c r="A25" s="141" t="s">
        <v>362</v>
      </c>
      <c r="B25" s="142" t="s">
        <v>351</v>
      </c>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4"/>
    </row>
    <row r="26" spans="1:51" s="24" customFormat="1">
      <c r="A26" s="164"/>
      <c r="B26" s="165">
        <v>2016</v>
      </c>
      <c r="C26" s="165">
        <v>2017</v>
      </c>
      <c r="D26" s="165">
        <v>2018</v>
      </c>
      <c r="E26" s="165">
        <v>2019</v>
      </c>
      <c r="F26" s="165">
        <v>2020</v>
      </c>
      <c r="G26" s="165">
        <v>2021</v>
      </c>
      <c r="H26" s="165">
        <v>2022</v>
      </c>
      <c r="I26" s="165">
        <v>2023</v>
      </c>
      <c r="J26" s="165">
        <v>2024</v>
      </c>
      <c r="K26" s="165">
        <v>2025</v>
      </c>
      <c r="L26" s="165">
        <v>2026</v>
      </c>
      <c r="M26" s="165">
        <v>2027</v>
      </c>
      <c r="N26" s="165">
        <v>2028</v>
      </c>
      <c r="O26" s="165">
        <v>2029</v>
      </c>
      <c r="P26" s="165">
        <v>2030</v>
      </c>
      <c r="Q26" s="165">
        <v>2031</v>
      </c>
      <c r="R26" s="165">
        <v>2032</v>
      </c>
      <c r="S26" s="165">
        <v>2033</v>
      </c>
      <c r="T26" s="165">
        <v>2034</v>
      </c>
      <c r="U26" s="165">
        <v>2035</v>
      </c>
      <c r="V26" s="165">
        <v>2036</v>
      </c>
      <c r="W26" s="165">
        <v>2037</v>
      </c>
      <c r="X26" s="165">
        <v>2038</v>
      </c>
      <c r="Y26" s="165">
        <v>2039</v>
      </c>
      <c r="Z26" s="165">
        <v>2040</v>
      </c>
      <c r="AA26" s="165">
        <v>2041</v>
      </c>
      <c r="AB26" s="165">
        <v>2042</v>
      </c>
      <c r="AC26" s="165">
        <v>2043</v>
      </c>
      <c r="AD26" s="165">
        <v>2044</v>
      </c>
      <c r="AE26" s="165">
        <v>2045</v>
      </c>
      <c r="AF26" s="165">
        <v>2046</v>
      </c>
      <c r="AG26" s="165">
        <v>2047</v>
      </c>
      <c r="AH26" s="165">
        <v>2048</v>
      </c>
      <c r="AI26" s="165">
        <v>2049</v>
      </c>
      <c r="AJ26" s="165">
        <v>2050</v>
      </c>
      <c r="AK26" s="165">
        <v>2051</v>
      </c>
      <c r="AL26" s="165">
        <v>2052</v>
      </c>
      <c r="AM26" s="165">
        <v>2053</v>
      </c>
      <c r="AN26" s="165">
        <v>2054</v>
      </c>
      <c r="AO26" s="165">
        <v>2055</v>
      </c>
      <c r="AP26" s="165">
        <v>2056</v>
      </c>
      <c r="AQ26" s="165">
        <v>2057</v>
      </c>
      <c r="AR26" s="165">
        <v>2058</v>
      </c>
      <c r="AS26" s="165">
        <v>2059</v>
      </c>
      <c r="AT26" s="165">
        <v>2060</v>
      </c>
      <c r="AU26" s="165">
        <v>2061</v>
      </c>
      <c r="AV26" s="165">
        <v>2062</v>
      </c>
      <c r="AW26" s="165">
        <v>2063</v>
      </c>
      <c r="AX26" s="165">
        <v>2064</v>
      </c>
      <c r="AY26" s="166">
        <v>2065</v>
      </c>
    </row>
    <row r="27" spans="1:51">
      <c r="A27" s="145" t="s">
        <v>88</v>
      </c>
      <c r="B27" s="148">
        <v>3005.1675894667605</v>
      </c>
      <c r="C27" s="148">
        <v>3077.7112132418129</v>
      </c>
      <c r="D27" s="148">
        <v>3086.3699884221305</v>
      </c>
      <c r="E27" s="148">
        <v>3043.831599436196</v>
      </c>
      <c r="F27" s="148">
        <v>3101.3416856885488</v>
      </c>
      <c r="G27" s="148">
        <v>3130.3252748105328</v>
      </c>
      <c r="H27" s="148">
        <v>3156.5335010978479</v>
      </c>
      <c r="I27" s="148">
        <v>3174.6055911095541</v>
      </c>
      <c r="J27" s="148">
        <v>3199.8804249080049</v>
      </c>
      <c r="K27" s="148">
        <v>3230.9518215189864</v>
      </c>
      <c r="L27" s="148">
        <v>3244.0780384877962</v>
      </c>
      <c r="M27" s="148">
        <v>3260.2221750329313</v>
      </c>
      <c r="N27" s="148">
        <v>3269.1108999131288</v>
      </c>
      <c r="O27" s="148">
        <v>3278.8182126782431</v>
      </c>
      <c r="P27" s="148">
        <v>3302.9752418831558</v>
      </c>
      <c r="Q27" s="148">
        <v>3324.8847695588265</v>
      </c>
      <c r="R27" s="148">
        <v>3324.8847695588265</v>
      </c>
      <c r="S27" s="148">
        <v>3324.8847695588265</v>
      </c>
      <c r="T27" s="148">
        <v>3324.8847695588265</v>
      </c>
      <c r="U27" s="148">
        <v>3324.8847695588265</v>
      </c>
      <c r="V27" s="148">
        <v>3324.8847695588265</v>
      </c>
      <c r="W27" s="148">
        <v>3324.8847695588265</v>
      </c>
      <c r="X27" s="148">
        <v>3324.8847695588265</v>
      </c>
      <c r="Y27" s="148">
        <v>3324.8847695588265</v>
      </c>
      <c r="Z27" s="148">
        <v>3324.8847695588265</v>
      </c>
      <c r="AA27" s="148">
        <v>3324.8847695588265</v>
      </c>
      <c r="AB27" s="148">
        <v>3324.8847695588265</v>
      </c>
      <c r="AC27" s="148">
        <v>3324.8847695588265</v>
      </c>
      <c r="AD27" s="148">
        <v>3324.8847695588265</v>
      </c>
      <c r="AE27" s="148">
        <v>3324.8847695588265</v>
      </c>
      <c r="AF27" s="148">
        <v>3324.8847695588265</v>
      </c>
      <c r="AG27" s="148">
        <v>3324.8847695588265</v>
      </c>
      <c r="AH27" s="148">
        <v>3324.8847695588265</v>
      </c>
      <c r="AI27" s="148">
        <v>3324.8847695588265</v>
      </c>
      <c r="AJ27" s="148">
        <v>3324.8847695588265</v>
      </c>
      <c r="AK27" s="149">
        <v>3324.8847695588265</v>
      </c>
      <c r="AL27" s="148">
        <v>3324.8847695588265</v>
      </c>
      <c r="AM27" s="148">
        <v>3324.8847695588265</v>
      </c>
      <c r="AN27" s="148">
        <v>3324.8847695588265</v>
      </c>
      <c r="AO27" s="148">
        <v>3324.8847695588265</v>
      </c>
      <c r="AP27" s="148">
        <v>3324.8847695588265</v>
      </c>
      <c r="AQ27" s="148">
        <v>3324.8847695588265</v>
      </c>
      <c r="AR27" s="148">
        <v>3324.8847695588265</v>
      </c>
      <c r="AS27" s="148">
        <v>3324.8847695588265</v>
      </c>
      <c r="AT27" s="148">
        <v>3324.8847695588265</v>
      </c>
      <c r="AU27" s="148">
        <v>3324.8847695588265</v>
      </c>
      <c r="AV27" s="148">
        <v>3324.8847695588265</v>
      </c>
      <c r="AW27" s="149">
        <v>3324.8847695588265</v>
      </c>
      <c r="AX27" s="148">
        <v>3324.8847695588265</v>
      </c>
      <c r="AY27" s="150">
        <v>3324.8847695588265</v>
      </c>
    </row>
    <row r="28" spans="1:51">
      <c r="A28" s="145"/>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7"/>
    </row>
    <row r="29" spans="1:51">
      <c r="A29" s="145"/>
      <c r="B29" s="151" t="s">
        <v>360</v>
      </c>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7"/>
    </row>
    <row r="30" spans="1:51" s="24" customFormat="1">
      <c r="A30" s="164"/>
      <c r="B30" s="165">
        <v>2016</v>
      </c>
      <c r="C30" s="165">
        <v>2017</v>
      </c>
      <c r="D30" s="165">
        <v>2018</v>
      </c>
      <c r="E30" s="165">
        <v>2019</v>
      </c>
      <c r="F30" s="165">
        <v>2020</v>
      </c>
      <c r="G30" s="165">
        <v>2021</v>
      </c>
      <c r="H30" s="165">
        <v>2022</v>
      </c>
      <c r="I30" s="165">
        <v>2023</v>
      </c>
      <c r="J30" s="165">
        <v>2024</v>
      </c>
      <c r="K30" s="165">
        <v>2025</v>
      </c>
      <c r="L30" s="165">
        <v>2026</v>
      </c>
      <c r="M30" s="165">
        <v>2027</v>
      </c>
      <c r="N30" s="165">
        <v>2028</v>
      </c>
      <c r="O30" s="165">
        <v>2029</v>
      </c>
      <c r="P30" s="165">
        <v>2030</v>
      </c>
      <c r="Q30" s="165">
        <v>2031</v>
      </c>
      <c r="R30" s="165">
        <v>2032</v>
      </c>
      <c r="S30" s="165">
        <v>2033</v>
      </c>
      <c r="T30" s="165">
        <v>2034</v>
      </c>
      <c r="U30" s="165">
        <v>2035</v>
      </c>
      <c r="V30" s="165">
        <v>2036</v>
      </c>
      <c r="W30" s="165">
        <v>2037</v>
      </c>
      <c r="X30" s="165">
        <v>2038</v>
      </c>
      <c r="Y30" s="165">
        <v>2039</v>
      </c>
      <c r="Z30" s="165">
        <v>2040</v>
      </c>
      <c r="AA30" s="165">
        <v>2041</v>
      </c>
      <c r="AB30" s="165">
        <v>2042</v>
      </c>
      <c r="AC30" s="165">
        <v>2043</v>
      </c>
      <c r="AD30" s="165">
        <v>2044</v>
      </c>
      <c r="AE30" s="165">
        <v>2045</v>
      </c>
      <c r="AF30" s="165">
        <v>2046</v>
      </c>
      <c r="AG30" s="165">
        <v>2047</v>
      </c>
      <c r="AH30" s="165">
        <v>2048</v>
      </c>
      <c r="AI30" s="165">
        <v>2049</v>
      </c>
      <c r="AJ30" s="165">
        <v>2050</v>
      </c>
      <c r="AK30" s="165">
        <v>2051</v>
      </c>
      <c r="AL30" s="165">
        <v>2052</v>
      </c>
      <c r="AM30" s="165">
        <v>2053</v>
      </c>
      <c r="AN30" s="165">
        <v>2054</v>
      </c>
      <c r="AO30" s="165">
        <v>2055</v>
      </c>
      <c r="AP30" s="165">
        <v>2056</v>
      </c>
      <c r="AQ30" s="165">
        <v>2057</v>
      </c>
      <c r="AR30" s="165">
        <v>2058</v>
      </c>
      <c r="AS30" s="165">
        <v>2059</v>
      </c>
      <c r="AT30" s="165">
        <v>2060</v>
      </c>
      <c r="AU30" s="165">
        <v>2061</v>
      </c>
      <c r="AV30" s="165">
        <v>2062</v>
      </c>
      <c r="AW30" s="165">
        <v>2063</v>
      </c>
      <c r="AX30" s="165">
        <v>2064</v>
      </c>
      <c r="AY30" s="166">
        <v>2065</v>
      </c>
    </row>
    <row r="31" spans="1:51">
      <c r="A31" s="145" t="s">
        <v>88</v>
      </c>
      <c r="B31" s="148">
        <v>3005.1675894667605</v>
      </c>
      <c r="C31" s="148">
        <v>3077.7112132418129</v>
      </c>
      <c r="D31" s="148">
        <v>2149.9309793676603</v>
      </c>
      <c r="E31" s="148">
        <v>2120.299211097386</v>
      </c>
      <c r="F31" s="148">
        <v>2160.3600970325979</v>
      </c>
      <c r="G31" s="148">
        <v>2180.5497425969243</v>
      </c>
      <c r="H31" s="148">
        <v>2198.8061013033484</v>
      </c>
      <c r="I31" s="148">
        <v>2211.3949180439981</v>
      </c>
      <c r="J31" s="148">
        <v>2229.0010859323265</v>
      </c>
      <c r="K31" s="148">
        <v>2250.6450749539795</v>
      </c>
      <c r="L31" s="148">
        <v>2259.788651585754</v>
      </c>
      <c r="M31" s="148">
        <v>2271.0344774017549</v>
      </c>
      <c r="N31" s="148">
        <v>2277.2262642123774</v>
      </c>
      <c r="O31" s="148">
        <v>2283.9882702318819</v>
      </c>
      <c r="P31" s="148">
        <v>2300.815787882701</v>
      </c>
      <c r="Q31" s="148">
        <v>2316.0777209853227</v>
      </c>
      <c r="R31" s="148">
        <v>2316.0777209853227</v>
      </c>
      <c r="S31" s="148">
        <v>2316.0777209853227</v>
      </c>
      <c r="T31" s="148">
        <v>2316.0777209853227</v>
      </c>
      <c r="U31" s="148">
        <v>2316.0777209853227</v>
      </c>
      <c r="V31" s="148">
        <v>2316.0777209853227</v>
      </c>
      <c r="W31" s="148">
        <v>2316.0777209853227</v>
      </c>
      <c r="X31" s="148">
        <v>2316.0777209853227</v>
      </c>
      <c r="Y31" s="148">
        <v>2316.0777209853227</v>
      </c>
      <c r="Z31" s="148">
        <v>2316.0777209853227</v>
      </c>
      <c r="AA31" s="148">
        <v>2316.0777209853227</v>
      </c>
      <c r="AB31" s="148">
        <v>2316.0777209853227</v>
      </c>
      <c r="AC31" s="148">
        <v>2316.0777209853227</v>
      </c>
      <c r="AD31" s="148">
        <v>2316.0777209853227</v>
      </c>
      <c r="AE31" s="148">
        <v>2316.0777209853227</v>
      </c>
      <c r="AF31" s="148">
        <v>2316.0777209853227</v>
      </c>
      <c r="AG31" s="148">
        <v>2316.0777209853227</v>
      </c>
      <c r="AH31" s="148">
        <v>2316.0777209853227</v>
      </c>
      <c r="AI31" s="148">
        <v>2316.0777209853227</v>
      </c>
      <c r="AJ31" s="148">
        <v>2316.0777209853227</v>
      </c>
      <c r="AK31" s="148">
        <v>2316.0777209853227</v>
      </c>
      <c r="AL31" s="148">
        <v>2316.0777209853227</v>
      </c>
      <c r="AM31" s="148">
        <v>2316.0777209853227</v>
      </c>
      <c r="AN31" s="148">
        <v>2316.0777209853227</v>
      </c>
      <c r="AO31" s="148">
        <v>2316.0777209853227</v>
      </c>
      <c r="AP31" s="148">
        <v>2316.0777209853227</v>
      </c>
      <c r="AQ31" s="148">
        <v>2316.0777209853227</v>
      </c>
      <c r="AR31" s="148">
        <v>2316.0777209853227</v>
      </c>
      <c r="AS31" s="148">
        <v>2316.0777209853227</v>
      </c>
      <c r="AT31" s="148">
        <v>2316.0777209853227</v>
      </c>
      <c r="AU31" s="148">
        <v>2316.0777209853227</v>
      </c>
      <c r="AV31" s="148">
        <v>2316.0777209853227</v>
      </c>
      <c r="AW31" s="148">
        <v>2316.0777209853227</v>
      </c>
      <c r="AX31" s="148">
        <v>2316.0777209853227</v>
      </c>
      <c r="AY31" s="150">
        <v>2316.0777209853227</v>
      </c>
    </row>
    <row r="32" spans="1:51">
      <c r="A32" s="145"/>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7"/>
    </row>
    <row r="33" spans="1:51">
      <c r="A33" s="145"/>
      <c r="B33" s="152" t="s">
        <v>361</v>
      </c>
      <c r="C33" s="162">
        <f>C31-C27</f>
        <v>0</v>
      </c>
      <c r="D33" s="162">
        <f>D31-D27</f>
        <v>-936.43900905447026</v>
      </c>
      <c r="E33" s="162">
        <f t="shared" ref="E33:AY33" si="1">E31-E27</f>
        <v>-923.53238833881005</v>
      </c>
      <c r="F33" s="162">
        <f t="shared" si="1"/>
        <v>-940.98158865595087</v>
      </c>
      <c r="G33" s="162">
        <f t="shared" si="1"/>
        <v>-949.77553221360859</v>
      </c>
      <c r="H33" s="162">
        <f t="shared" si="1"/>
        <v>-957.72739979449943</v>
      </c>
      <c r="I33" s="162">
        <f t="shared" si="1"/>
        <v>-963.21067306555597</v>
      </c>
      <c r="J33" s="162">
        <f t="shared" si="1"/>
        <v>-970.87933897567837</v>
      </c>
      <c r="K33" s="162">
        <f t="shared" si="1"/>
        <v>-980.30674656500696</v>
      </c>
      <c r="L33" s="162">
        <f t="shared" si="1"/>
        <v>-984.28938690204222</v>
      </c>
      <c r="M33" s="162">
        <f t="shared" si="1"/>
        <v>-989.18769763117643</v>
      </c>
      <c r="N33" s="162">
        <f t="shared" si="1"/>
        <v>-991.88463570075146</v>
      </c>
      <c r="O33" s="162">
        <f t="shared" si="1"/>
        <v>-994.8299424463612</v>
      </c>
      <c r="P33" s="162">
        <f t="shared" si="1"/>
        <v>-1002.1594540004548</v>
      </c>
      <c r="Q33" s="162">
        <f t="shared" si="1"/>
        <v>-1008.8070485735038</v>
      </c>
      <c r="R33" s="162">
        <f t="shared" si="1"/>
        <v>-1008.8070485735038</v>
      </c>
      <c r="S33" s="162">
        <f t="shared" si="1"/>
        <v>-1008.8070485735038</v>
      </c>
      <c r="T33" s="162">
        <f t="shared" si="1"/>
        <v>-1008.8070485735038</v>
      </c>
      <c r="U33" s="162">
        <f t="shared" si="1"/>
        <v>-1008.8070485735038</v>
      </c>
      <c r="V33" s="162">
        <f t="shared" si="1"/>
        <v>-1008.8070485735038</v>
      </c>
      <c r="W33" s="162">
        <f t="shared" si="1"/>
        <v>-1008.8070485735038</v>
      </c>
      <c r="X33" s="162">
        <f t="shared" si="1"/>
        <v>-1008.8070485735038</v>
      </c>
      <c r="Y33" s="162">
        <f t="shared" si="1"/>
        <v>-1008.8070485735038</v>
      </c>
      <c r="Z33" s="162">
        <f t="shared" si="1"/>
        <v>-1008.8070485735038</v>
      </c>
      <c r="AA33" s="162">
        <f t="shared" si="1"/>
        <v>-1008.8070485735038</v>
      </c>
      <c r="AB33" s="162">
        <f t="shared" si="1"/>
        <v>-1008.8070485735038</v>
      </c>
      <c r="AC33" s="162">
        <f t="shared" si="1"/>
        <v>-1008.8070485735038</v>
      </c>
      <c r="AD33" s="162">
        <f t="shared" si="1"/>
        <v>-1008.8070485735038</v>
      </c>
      <c r="AE33" s="162">
        <f t="shared" si="1"/>
        <v>-1008.8070485735038</v>
      </c>
      <c r="AF33" s="162">
        <f t="shared" si="1"/>
        <v>-1008.8070485735038</v>
      </c>
      <c r="AG33" s="162">
        <f t="shared" si="1"/>
        <v>-1008.8070485735038</v>
      </c>
      <c r="AH33" s="162">
        <f t="shared" si="1"/>
        <v>-1008.8070485735038</v>
      </c>
      <c r="AI33" s="162">
        <f t="shared" si="1"/>
        <v>-1008.8070485735038</v>
      </c>
      <c r="AJ33" s="162">
        <f t="shared" si="1"/>
        <v>-1008.8070485735038</v>
      </c>
      <c r="AK33" s="162">
        <f t="shared" si="1"/>
        <v>-1008.8070485735038</v>
      </c>
      <c r="AL33" s="162">
        <f t="shared" si="1"/>
        <v>-1008.8070485735038</v>
      </c>
      <c r="AM33" s="162">
        <f t="shared" si="1"/>
        <v>-1008.8070485735038</v>
      </c>
      <c r="AN33" s="162">
        <f t="shared" si="1"/>
        <v>-1008.8070485735038</v>
      </c>
      <c r="AO33" s="162">
        <f t="shared" si="1"/>
        <v>-1008.8070485735038</v>
      </c>
      <c r="AP33" s="162">
        <f t="shared" si="1"/>
        <v>-1008.8070485735038</v>
      </c>
      <c r="AQ33" s="162">
        <f t="shared" si="1"/>
        <v>-1008.8070485735038</v>
      </c>
      <c r="AR33" s="162">
        <f t="shared" si="1"/>
        <v>-1008.8070485735038</v>
      </c>
      <c r="AS33" s="162">
        <f t="shared" si="1"/>
        <v>-1008.8070485735038</v>
      </c>
      <c r="AT33" s="162">
        <f t="shared" si="1"/>
        <v>-1008.8070485735038</v>
      </c>
      <c r="AU33" s="162">
        <f t="shared" si="1"/>
        <v>-1008.8070485735038</v>
      </c>
      <c r="AV33" s="162">
        <f t="shared" si="1"/>
        <v>-1008.8070485735038</v>
      </c>
      <c r="AW33" s="162">
        <f t="shared" si="1"/>
        <v>-1008.8070485735038</v>
      </c>
      <c r="AX33" s="162">
        <f t="shared" si="1"/>
        <v>-1008.8070485735038</v>
      </c>
      <c r="AY33" s="163">
        <f t="shared" si="1"/>
        <v>-1008.8070485735038</v>
      </c>
    </row>
    <row r="34" spans="1:51" ht="15.75" thickBot="1">
      <c r="A34" s="153" t="s">
        <v>373</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row>
    <row r="36" spans="1:51">
      <c r="B36" s="1" t="s">
        <v>344</v>
      </c>
    </row>
    <row r="38" spans="1:51">
      <c r="B38" s="1" t="s">
        <v>345</v>
      </c>
    </row>
    <row r="39" spans="1:51">
      <c r="B39" s="1" t="s">
        <v>346</v>
      </c>
    </row>
    <row r="40" spans="1:51">
      <c r="B40" s="1" t="s">
        <v>350</v>
      </c>
    </row>
    <row r="43" spans="1:51">
      <c r="A43" s="1">
        <v>2016</v>
      </c>
      <c r="B43" s="135">
        <v>20000</v>
      </c>
      <c r="C43" s="1" t="s">
        <v>363</v>
      </c>
    </row>
  </sheetData>
  <sheetProtection password="CD26"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0.17</DLCPolicyLabelValue>
  </documentManagement>
</p:properties>
</file>

<file path=customXml/item2.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schemas.microsoft.com/office/2006/metadata/properties"/>
    <ds:schemaRef ds:uri="eecedeb9-13b3-4e62-b003-046c92e1668a"/>
    <ds:schemaRef ds:uri="efb98dbe-6680-48eb-ac67-85b3a61e7855"/>
    <ds:schemaRef ds:uri="http://schemas.microsoft.com/sharepoint/v3/fields"/>
  </ds:schemaRefs>
</ds:datastoreItem>
</file>

<file path=customXml/itemProps2.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15976EE-BC0E-49E4-8A34-08E2478D0010}">
  <ds:schemaRefs>
    <ds:schemaRef ds:uri="office.server.policy"/>
  </ds:schemaRefs>
</ds:datastoreItem>
</file>

<file path=customXml/itemProps4.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 control</vt:lpstr>
      <vt:lpstr>Guidance</vt:lpstr>
      <vt:lpstr>Option summary</vt:lpstr>
      <vt:lpstr>Fixed data</vt:lpstr>
      <vt:lpstr>Baseline scenario</vt:lpstr>
      <vt:lpstr>Workings baseline</vt:lpstr>
      <vt:lpstr>DSR</vt:lpstr>
      <vt:lpstr>DSR Workings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Vincent Cranny</cp:lastModifiedBy>
  <cp:lastPrinted>2013-03-27T15:33:01Z</cp:lastPrinted>
  <dcterms:created xsi:type="dcterms:W3CDTF">2012-02-15T20:11:21Z</dcterms:created>
  <dcterms:modified xsi:type="dcterms:W3CDTF">2017-10-31T13:34:35Z</dcterms:modified>
  <cp:contentType>Analysis</cp:contentType>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